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60" windowWidth="15180" windowHeight="9240" tabRatio="753" activeTab="5"/>
  </bookViews>
  <sheets>
    <sheet name="tab13ok" sheetId="1" r:id="rId1"/>
    <sheet name="tab 14ok" sheetId="2" r:id="rId2"/>
    <sheet name="tab 15ok" sheetId="3" r:id="rId3"/>
    <sheet name="TAB16ok" sheetId="4" r:id="rId4"/>
    <sheet name="TAB 18ok" sheetId="5" r:id="rId5"/>
    <sheet name="TAB 19ok" sheetId="6" r:id="rId6"/>
    <sheet name="TAB 21ok" sheetId="7" r:id="rId7"/>
    <sheet name="TAB 22ok" sheetId="8" r:id="rId8"/>
    <sheet name="t 23-24ok" sheetId="9" r:id="rId9"/>
  </sheets>
  <definedNames>
    <definedName name="_xlnm.Print_Area" localSheetId="8">'t 23-24ok'!$A$1:$I$73</definedName>
    <definedName name="_xlnm.Print_Area" localSheetId="1">'tab 14ok'!$A$1:$N$46</definedName>
    <definedName name="_xlnm.Print_Area" localSheetId="2">'tab 15ok'!$A$1:$H$33</definedName>
    <definedName name="_xlnm.Print_Area" localSheetId="4">'TAB 18ok'!$A$1:$V$20</definedName>
    <definedName name="_xlnm.Print_Area" localSheetId="5">'TAB 19ok'!$A$1:$K$37</definedName>
    <definedName name="_xlnm.Print_Area" localSheetId="6">'TAB 21ok'!$A$1:$N$14</definedName>
    <definedName name="_xlnm.Print_Area" localSheetId="0">'tab13ok'!$A$1:$P$29</definedName>
    <definedName name="_xlnm.Print_Area" localSheetId="3">'TAB16ok'!$A$1:$F$18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K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L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<sst xmlns="http://schemas.openxmlformats.org/spreadsheetml/2006/main" count="467" uniqueCount="148">
  <si>
    <t>NO</t>
  </si>
  <si>
    <t>%</t>
  </si>
  <si>
    <t>TABEL 13.</t>
  </si>
  <si>
    <t>MONTH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</si>
  <si>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</si>
  <si>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</si>
  <si>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</si>
  <si>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</si>
  <si>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</si>
  <si>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</si>
  <si>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</si>
  <si>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</si>
  <si>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</si>
  <si>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</si>
  <si>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</si>
  <si>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SOURCE</t>
  </si>
  <si>
    <t>:</t>
  </si>
  <si>
    <t>SUMBER</t>
  </si>
  <si>
    <t>NUMBER OF PASSENGERS VIA NGURAH RAI AIRPORT</t>
  </si>
  <si>
    <t>NUMBER OF PASSENGERS VIA GILIMANUK HARBOUR</t>
  </si>
  <si>
    <t>TABEL 14.</t>
  </si>
  <si>
    <t>EUROPE</t>
  </si>
  <si>
    <t>AMERICA</t>
  </si>
  <si>
    <t>ASEAN</t>
  </si>
  <si>
    <t>TABEL 16.</t>
  </si>
  <si>
    <t>TYPE OF COMPANY</t>
  </si>
  <si>
    <t>UNIT</t>
  </si>
  <si>
    <t>BALI GOVERNMENT TOURISM OFFICE</t>
  </si>
  <si>
    <t>TRAVEL AGENT</t>
  </si>
  <si>
    <t>TRAVEL AGENT BRANCH</t>
  </si>
  <si>
    <t>TOURISM WATER SPORT</t>
  </si>
  <si>
    <t>B A R</t>
  </si>
  <si>
    <t>FOREIGN (day)</t>
  </si>
  <si>
    <t>DOMESTIC (day)</t>
  </si>
  <si>
    <t>TABEL 22.</t>
  </si>
  <si>
    <t>TABEL 23.</t>
  </si>
  <si>
    <t>HOTEL BINTANG</t>
  </si>
  <si>
    <t>HOTEL MELATI</t>
  </si>
  <si>
    <t>PONDOK WISATA</t>
  </si>
  <si>
    <t>Denpasar</t>
  </si>
  <si>
    <t>CLASSIFIELD HOTEL</t>
  </si>
  <si>
    <t xml:space="preserve">1. BALI REGIONAL OFFICE OF JUSTICE AND HUMAN RIGHT </t>
  </si>
  <si>
    <t>2. NGURAH RAI AIRPORT AUTHORITY</t>
  </si>
  <si>
    <t>3. BALI GOVERNMENT TRANSPORTATION  OFFICE</t>
  </si>
  <si>
    <t>AFRICA</t>
  </si>
  <si>
    <t>MIDLE EAST</t>
  </si>
  <si>
    <t>2. PT (PERSERO) ANGKASA PURA  NGURAH RAI BALI</t>
  </si>
  <si>
    <t xml:space="preserve">BALI REGIONAL OFFICE OF JUSTICE AND HUMAN RIGHT </t>
  </si>
  <si>
    <t>+/- %</t>
  </si>
  <si>
    <t>US$</t>
  </si>
  <si>
    <t>Rp.</t>
  </si>
  <si>
    <t>-</t>
  </si>
  <si>
    <t>HOTEL BERBINTANG</t>
  </si>
  <si>
    <t>Badung</t>
  </si>
  <si>
    <t>Bangli</t>
  </si>
  <si>
    <t>Buleleng</t>
  </si>
  <si>
    <t>Gianyar</t>
  </si>
  <si>
    <t>Jembrana</t>
  </si>
  <si>
    <t>Klungkung</t>
  </si>
  <si>
    <t>Karangasem</t>
  </si>
  <si>
    <t>Tabanan</t>
  </si>
  <si>
    <t>ROOM OCCUPANCY RATE OF CLASSIFIELD HOTEL</t>
  </si>
  <si>
    <t xml:space="preserve">PROSENTASE TINGKAT HUNIAN KAMAR HOTEL </t>
  </si>
  <si>
    <t>RATA-RATA LAMA MENGINAP WISATAWAN DI HOTEL</t>
  </si>
  <si>
    <t xml:space="preserve">AVERAGE LENGTH OF STAY OF TOURISTS AT </t>
  </si>
  <si>
    <t>1289 ???</t>
  </si>
  <si>
    <t xml:space="preserve">DATA PERBANDINGAN WISATAWAN MANCANEGARA YANG LANGSUNG KE BALI BERDASARKAN </t>
  </si>
  <si>
    <t>TABLE 13.</t>
  </si>
  <si>
    <t>DIRECT FOREIGN TOURIST ARRIVAL TO BALI</t>
  </si>
  <si>
    <t>JANUARY</t>
  </si>
  <si>
    <t>FEBRUARY</t>
  </si>
  <si>
    <t>1. KANWIL DEP. KEHAKIMAN DAN HAM PROVINSI BALI</t>
  </si>
  <si>
    <t>3. DINAS PERHUBUNGAN PROVINSI BALI</t>
  </si>
  <si>
    <t>CONTINUATION</t>
  </si>
  <si>
    <t>LANJUTAN (a)</t>
  </si>
  <si>
    <t>TABLE 14.</t>
  </si>
  <si>
    <t xml:space="preserve">LANJUTAN </t>
  </si>
  <si>
    <t>KANWIL DEP. KEHAKIMAN DAN HAM PROVINSI BALI</t>
  </si>
  <si>
    <t>TABLE 16.</t>
  </si>
  <si>
    <t>DINAS PARIWISATA PROVINSI BALI</t>
  </si>
  <si>
    <t xml:space="preserve">ACCOMODATION </t>
  </si>
  <si>
    <t>YEAR</t>
  </si>
  <si>
    <t>FOREIGN</t>
  </si>
  <si>
    <t>DOMESTIC</t>
  </si>
  <si>
    <t>TABLE 22.</t>
  </si>
  <si>
    <t>TYPE OF ACCOMODATION</t>
  </si>
  <si>
    <t>ROOM</t>
  </si>
  <si>
    <t>TABLE 23.</t>
  </si>
  <si>
    <t>REGENCY/CITY</t>
  </si>
  <si>
    <t>NUMBER OF ROOM</t>
  </si>
  <si>
    <t>LANJUTAN (b)</t>
  </si>
  <si>
    <t>CENTRAL STATISTIC BUREAU</t>
  </si>
  <si>
    <t>NUMBER OF ACCOMO DATION</t>
  </si>
  <si>
    <t>BADAN PUSAT STATISTIK PROVINSI BALI</t>
  </si>
  <si>
    <t>RESTAURANT/RUMAH MAKAN</t>
  </si>
  <si>
    <t>TABLE 21.</t>
  </si>
  <si>
    <t>TABEL 21.</t>
  </si>
  <si>
    <t>2. SURVEY RESULT BY BALI GOVERNMENT TOURISM OFFICE</t>
  </si>
  <si>
    <t>+/- (%)</t>
  </si>
  <si>
    <t>SUMBER: HASIL SURVEI DINAS PARIWISATA PROVINSI BALI</t>
  </si>
  <si>
    <t>SOURCE: SURVEY RESULT BY BALI GOVERNMENT TOURISM OFFICE</t>
  </si>
  <si>
    <t>TABLE 15.</t>
  </si>
  <si>
    <t>TABEL 15.</t>
  </si>
  <si>
    <t>+/-(%)</t>
  </si>
  <si>
    <t>OTHERS</t>
  </si>
  <si>
    <t>4,20</t>
  </si>
  <si>
    <t>NUMBER OF PASSENGERS VIA PADANGBAI HARBOUR</t>
  </si>
  <si>
    <t>TABLE 19.</t>
  </si>
  <si>
    <t>TABEL 19.</t>
  </si>
  <si>
    <t>TABLE 24.</t>
  </si>
  <si>
    <t>TABEL 24.</t>
  </si>
  <si>
    <t>INDONESIA</t>
  </si>
  <si>
    <t>BALI</t>
  </si>
  <si>
    <t xml:space="preserve">LENGTH OF STAY </t>
  </si>
  <si>
    <t xml:space="preserve">EXPENDITURE PER PERSON PER DAY </t>
  </si>
  <si>
    <t>ASIA PACIFIC               (EXL. ASEAN)</t>
  </si>
  <si>
    <t>VISA ON ARRIVAL (US $)</t>
  </si>
  <si>
    <t xml:space="preserve">PENDAPATAN VISA ON ARRIVAL DI BALI </t>
  </si>
  <si>
    <t xml:space="preserve">VISA ON ARRIVAL REVENUE IN BALI </t>
  </si>
  <si>
    <t>BANK INDONESIA REGIONAL OFFICE III</t>
  </si>
  <si>
    <t>KANTOR PERWAKILAN BANK INDONESIA WILAYAH III</t>
  </si>
  <si>
    <t xml:space="preserve"> </t>
  </si>
  <si>
    <t xml:space="preserve">TRAVEL AGENT MICE (MEETING, </t>
  </si>
  <si>
    <t>INCENTIVE,CONFERENCE, EXHIBITION)</t>
  </si>
  <si>
    <t>RETIREMENT TRAVEL BUREAU</t>
  </si>
  <si>
    <t>1. SURVEY RESULT BY MINISTRY OF TOURISM OF THE REPUBLIC OF INDONESIA</t>
  </si>
  <si>
    <t>1. HASIL SURVEY KEMENTERIAN PARIWISATA REPUBLIK INDONESIA</t>
  </si>
  <si>
    <t>2. HASIL SURVEY DINAS PARIWISATA PROVINSI BALI</t>
  </si>
  <si>
    <t>COMPARATIVE DATA OF TOURISM OF BALI 2018 VS 2019</t>
  </si>
  <si>
    <t>DATA PERBANDINGAN PARIWISATA BALI 2018 VS 2019</t>
  </si>
  <si>
    <t>COMPARATIVE DATA OF DIRECT FOREIGN TOURIST ARRIVALS TO BALI BY REGION 2018 VS 2019</t>
  </si>
  <si>
    <t>KAWASAN 2018 VS 2019</t>
  </si>
  <si>
    <t>JANUARY - DECEMBER 2019</t>
  </si>
  <si>
    <t>BULAN JANUARI - DESEMBER 2019</t>
  </si>
  <si>
    <t>LIST OF TOURISM INDUSTRIES IN BALI 2019</t>
  </si>
  <si>
    <t>DAFTAR USAHA PARIWISATA BALI TAHUN 2019</t>
  </si>
  <si>
    <t>.</t>
  </si>
  <si>
    <t>TABLE 18. THE GROWTH OF DOMESTIC TOURIST ARRIVAL TO BALI IN 2009-2019</t>
  </si>
  <si>
    <t>TABEL 18. PERKEMBANGAN KUNJUNGAN WISATAWAN NUSANTARA KE BALI TAHUN 2009-2019</t>
  </si>
  <si>
    <t>LENGTH OF STAY AND AVERAGE TOURIST EXPENDITURE IN INDONESIA AND BALI 1994 - 2019</t>
  </si>
  <si>
    <t>RATA-RATA LAMA TINGGAL DAN PENGELUARAN WISATAWAN DI INDONESIA DAN BALI TAHUN 1994 - 2019</t>
  </si>
  <si>
    <t>ACCOMODATION IN BALI 2015 - 2019</t>
  </si>
  <si>
    <t>AKOMODASI DI PROVINSI BALI TAHUN 2015 - 2019</t>
  </si>
  <si>
    <t>ACCOMODATION IN BALI BY REGENCY IN 2015 - 2019</t>
  </si>
  <si>
    <t>AKOMODASI DI PROVINSI BALI PER KABUPATEN/KOTA TAHUN 2015 - 2019</t>
  </si>
  <si>
    <t>IN BALI IN JANUARY - DECEMBER 2019</t>
  </si>
  <si>
    <t>BERBINTANG DI BALI DARI BULAN JANUARI - DESEMBER 2019</t>
  </si>
  <si>
    <t>CLASSIFIELD HOTELS  IN BALI IN JANUARY - DECEMBER 2019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</si>
</sst>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"/>
    <numFmt numFmtId="171" formatCode="#,##0.0"/>
    <numFmt numFmtId="172" formatCode="0.000"/>
    <numFmt numFmtId="173" formatCode="0.00_);\(0.00\)"/>
    <numFmt numFmtId="174" formatCode="0_);\(0\)"/>
    <numFmt numFmtId="175" formatCode="#,##0.0_);\(#,##0.0\)"/>
    <numFmt numFmtId="176" formatCode="#,##0;[Red]#,##0"/>
    <numFmt numFmtId="177" formatCode="[$-409]dddd\,\ mmmm\ dd\,\ yyyy"/>
    <numFmt numFmtId="178" formatCode="[$-409]h:mm:ss\ AM/PM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_);_(* \(#,##0.000000\);_(* &quot;-&quot;_);_(@_)"/>
    <numFmt numFmtId="185" formatCode="_(* #,##0.0000000_);_(* \(#,##0.0000000\);_(* &quot;-&quot;_);_(@_)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hair"/>
    </border>
    <border>
      <left style="thin"/>
      <right style="double"/>
      <top>
        <color indexed="63"/>
      </top>
      <bottom style="double"/>
    </border>
    <border>
      <left style="double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3" fontId="0" fillId="0" borderId="0" xfId="42" applyNumberFormat="1" applyFon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37" fontId="0" fillId="0" borderId="14" xfId="42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7" fontId="0" fillId="0" borderId="0" xfId="0" applyNumberFormat="1" applyAlignment="1">
      <alignment/>
    </xf>
    <xf numFmtId="10" fontId="0" fillId="0" borderId="0" xfId="0" applyNumberFormat="1" applyBorder="1" applyAlignment="1">
      <alignment horizontal="center" vertical="center"/>
    </xf>
    <xf numFmtId="173" fontId="0" fillId="0" borderId="15" xfId="42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7" fontId="0" fillId="0" borderId="17" xfId="42" applyNumberFormat="1" applyFont="1" applyBorder="1" applyAlignment="1">
      <alignment horizontal="right"/>
    </xf>
    <xf numFmtId="2" fontId="0" fillId="0" borderId="17" xfId="42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41" fontId="0" fillId="0" borderId="18" xfId="42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1" fillId="0" borderId="13" xfId="0" applyFont="1" applyBorder="1" applyAlignment="1">
      <alignment/>
    </xf>
    <xf numFmtId="37" fontId="0" fillId="0" borderId="18" xfId="42" applyNumberFormat="1" applyFont="1" applyBorder="1" applyAlignment="1">
      <alignment horizontal="right"/>
    </xf>
    <xf numFmtId="173" fontId="0" fillId="0" borderId="16" xfId="42" applyNumberFormat="1" applyFont="1" applyBorder="1" applyAlignment="1">
      <alignment horizontal="right"/>
    </xf>
    <xf numFmtId="4" fontId="0" fillId="0" borderId="16" xfId="42" applyNumberFormat="1" applyFont="1" applyBorder="1" applyAlignment="1">
      <alignment horizontal="right"/>
    </xf>
    <xf numFmtId="3" fontId="0" fillId="0" borderId="16" xfId="42" applyNumberFormat="1" applyFont="1" applyBorder="1" applyAlignment="1">
      <alignment horizontal="right"/>
    </xf>
    <xf numFmtId="4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39" fontId="0" fillId="0" borderId="16" xfId="42" applyNumberFormat="1" applyFont="1" applyBorder="1" applyAlignment="1">
      <alignment horizontal="center"/>
    </xf>
    <xf numFmtId="39" fontId="0" fillId="0" borderId="14" xfId="42" applyNumberFormat="1" applyFon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/>
    </xf>
    <xf numFmtId="7" fontId="0" fillId="0" borderId="15" xfId="42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0" fillId="0" borderId="17" xfId="0" applyNumberFormat="1" applyBorder="1" applyAlignment="1">
      <alignment/>
    </xf>
    <xf numFmtId="37" fontId="1" fillId="0" borderId="18" xfId="42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3" fontId="1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7" xfId="42" applyNumberFormat="1" applyFont="1" applyBorder="1" applyAlignment="1">
      <alignment horizontal="right"/>
    </xf>
    <xf numFmtId="3" fontId="0" fillId="0" borderId="0" xfId="42" applyNumberFormat="1" applyFont="1" applyAlignment="1">
      <alignment/>
    </xf>
    <xf numFmtId="0" fontId="0" fillId="0" borderId="25" xfId="0" applyBorder="1" applyAlignment="1">
      <alignment vertical="center"/>
    </xf>
    <xf numFmtId="0" fontId="1" fillId="0" borderId="26" xfId="0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2" fontId="1" fillId="0" borderId="29" xfId="0" applyNumberFormat="1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30" xfId="0" applyBorder="1" applyAlignment="1">
      <alignment vertical="center"/>
    </xf>
    <xf numFmtId="3" fontId="0" fillId="0" borderId="31" xfId="42" applyNumberFormat="1" applyFont="1" applyBorder="1" applyAlignment="1">
      <alignment horizontal="right" vertical="center" wrapText="1"/>
    </xf>
    <xf numFmtId="3" fontId="0" fillId="0" borderId="32" xfId="42" applyNumberFormat="1" applyFont="1" applyBorder="1" applyAlignment="1">
      <alignment horizontal="right" vertical="center" wrapText="1"/>
    </xf>
    <xf numFmtId="3" fontId="0" fillId="0" borderId="33" xfId="42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 quotePrefix="1">
      <alignment horizontal="center" vertical="center" wrapText="1"/>
    </xf>
    <xf numFmtId="0" fontId="1" fillId="0" borderId="27" xfId="0" applyFont="1" applyBorder="1" applyAlignment="1" quotePrefix="1">
      <alignment horizontal="center" vertical="center" wrapText="1"/>
    </xf>
    <xf numFmtId="3" fontId="1" fillId="0" borderId="35" xfId="0" applyNumberFormat="1" applyFont="1" applyBorder="1" applyAlignment="1">
      <alignment vertical="center"/>
    </xf>
    <xf numFmtId="2" fontId="0" fillId="0" borderId="36" xfId="0" applyNumberFormat="1" applyBorder="1" applyAlignment="1">
      <alignment vertical="center"/>
    </xf>
    <xf numFmtId="2" fontId="1" fillId="0" borderId="35" xfId="0" applyNumberFormat="1" applyFont="1" applyBorder="1" applyAlignment="1">
      <alignment vertical="center"/>
    </xf>
    <xf numFmtId="2" fontId="0" fillId="0" borderId="37" xfId="0" applyNumberFormat="1" applyBorder="1" applyAlignment="1">
      <alignment vertical="center"/>
    </xf>
    <xf numFmtId="2" fontId="0" fillId="0" borderId="38" xfId="0" applyNumberFormat="1" applyBorder="1" applyAlignment="1">
      <alignment vertical="center"/>
    </xf>
    <xf numFmtId="4" fontId="0" fillId="0" borderId="36" xfId="42" applyNumberFormat="1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vertical="center"/>
    </xf>
    <xf numFmtId="4" fontId="0" fillId="0" borderId="37" xfId="42" applyNumberFormat="1" applyFont="1" applyBorder="1" applyAlignment="1">
      <alignment horizontal="right" vertical="center" wrapText="1"/>
    </xf>
    <xf numFmtId="4" fontId="0" fillId="0" borderId="38" xfId="42" applyNumberFormat="1" applyFont="1" applyBorder="1" applyAlignment="1">
      <alignment horizontal="right" vertical="center" wrapText="1"/>
    </xf>
    <xf numFmtId="4" fontId="0" fillId="0" borderId="36" xfId="0" applyNumberFormat="1" applyBorder="1" applyAlignment="1">
      <alignment vertical="center" wrapText="1"/>
    </xf>
    <xf numFmtId="4" fontId="0" fillId="0" borderId="37" xfId="0" applyNumberFormat="1" applyBorder="1" applyAlignment="1">
      <alignment vertical="center" wrapText="1"/>
    </xf>
    <xf numFmtId="4" fontId="0" fillId="0" borderId="38" xfId="0" applyNumberFormat="1" applyBorder="1" applyAlignment="1">
      <alignment vertical="center" wrapText="1"/>
    </xf>
    <xf numFmtId="0" fontId="1" fillId="0" borderId="34" xfId="0" applyFont="1" applyBorder="1" applyAlignment="1" quotePrefix="1">
      <alignment horizontal="center" vertical="center" wrapText="1"/>
    </xf>
    <xf numFmtId="2" fontId="0" fillId="0" borderId="31" xfId="0" applyNumberFormat="1" applyBorder="1" applyAlignment="1">
      <alignment vertical="center" wrapText="1"/>
    </xf>
    <xf numFmtId="2" fontId="0" fillId="0" borderId="32" xfId="0" applyNumberFormat="1" applyBorder="1" applyAlignment="1">
      <alignment vertical="center" wrapText="1"/>
    </xf>
    <xf numFmtId="2" fontId="0" fillId="0" borderId="33" xfId="0" applyNumberFormat="1" applyBorder="1" applyAlignment="1">
      <alignment vertical="center" wrapText="1"/>
    </xf>
    <xf numFmtId="0" fontId="0" fillId="0" borderId="16" xfId="0" applyFont="1" applyBorder="1" applyAlignment="1">
      <alignment horizontal="center"/>
    </xf>
    <xf numFmtId="3" fontId="1" fillId="0" borderId="39" xfId="0" applyNumberFormat="1" applyFont="1" applyBorder="1" applyAlignment="1">
      <alignment vertical="center" wrapText="1"/>
    </xf>
    <xf numFmtId="37" fontId="1" fillId="0" borderId="20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1" fillId="0" borderId="20" xfId="0" applyNumberFormat="1" applyFont="1" applyBorder="1" applyAlignment="1">
      <alignment/>
    </xf>
    <xf numFmtId="43" fontId="0" fillId="0" borderId="18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" fillId="0" borderId="12" xfId="0" applyNumberFormat="1" applyFont="1" applyBorder="1" applyAlignment="1">
      <alignment horizontal="right" vertical="center"/>
    </xf>
    <xf numFmtId="7" fontId="46" fillId="0" borderId="15" xfId="42" applyNumberFormat="1" applyFont="1" applyBorder="1" applyAlignment="1">
      <alignment horizontal="center"/>
    </xf>
    <xf numFmtId="4" fontId="46" fillId="0" borderId="16" xfId="42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2" fontId="0" fillId="0" borderId="0" xfId="42" applyNumberFormat="1" applyFont="1" applyBorder="1" applyAlignment="1">
      <alignment horizontal="center" vertical="center" wrapText="1"/>
    </xf>
    <xf numFmtId="41" fontId="1" fillId="0" borderId="18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 wrapText="1"/>
    </xf>
    <xf numFmtId="2" fontId="0" fillId="0" borderId="17" xfId="42" applyNumberFormat="1" applyFont="1" applyBorder="1" applyAlignment="1" quotePrefix="1">
      <alignment horizontal="right"/>
    </xf>
    <xf numFmtId="2" fontId="0" fillId="0" borderId="17" xfId="42" applyNumberFormat="1" applyFont="1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40" xfId="0" applyFont="1" applyBorder="1" applyAlignment="1" quotePrefix="1">
      <alignment horizontal="center" vertical="center" wrapText="1"/>
    </xf>
    <xf numFmtId="2" fontId="1" fillId="0" borderId="34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2" fontId="1" fillId="0" borderId="34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/>
    </xf>
    <xf numFmtId="2" fontId="1" fillId="0" borderId="20" xfId="42" applyNumberFormat="1" applyFont="1" applyBorder="1" applyAlignment="1">
      <alignment vertical="center" wrapText="1"/>
    </xf>
    <xf numFmtId="3" fontId="1" fillId="0" borderId="20" xfId="42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2" fontId="0" fillId="0" borderId="17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2" fontId="1" fillId="0" borderId="41" xfId="0" applyNumberFormat="1" applyFont="1" applyBorder="1" applyAlignment="1">
      <alignment vertical="center" wrapText="1"/>
    </xf>
    <xf numFmtId="43" fontId="0" fillId="0" borderId="0" xfId="0" applyNumberFormat="1" applyAlignment="1">
      <alignment/>
    </xf>
    <xf numFmtId="3" fontId="0" fillId="0" borderId="37" xfId="0" applyNumberFormat="1" applyFont="1" applyBorder="1" applyAlignment="1">
      <alignment vertical="center" wrapText="1"/>
    </xf>
    <xf numFmtId="2" fontId="0" fillId="0" borderId="31" xfId="0" applyNumberFormat="1" applyFont="1" applyBorder="1" applyAlignment="1">
      <alignment horizontal="right" vertical="center" wrapText="1"/>
    </xf>
    <xf numFmtId="3" fontId="0" fillId="0" borderId="42" xfId="0" applyNumberFormat="1" applyFont="1" applyBorder="1" applyAlignment="1">
      <alignment vertical="center" wrapText="1"/>
    </xf>
    <xf numFmtId="2" fontId="0" fillId="0" borderId="43" xfId="0" applyNumberFormat="1" applyFont="1" applyBorder="1" applyAlignment="1">
      <alignment vertical="center" wrapText="1"/>
    </xf>
    <xf numFmtId="3" fontId="0" fillId="0" borderId="36" xfId="0" applyNumberFormat="1" applyFont="1" applyBorder="1" applyAlignment="1">
      <alignment vertical="center" wrapText="1"/>
    </xf>
    <xf numFmtId="2" fontId="0" fillId="0" borderId="31" xfId="0" applyNumberFormat="1" applyFont="1" applyBorder="1" applyAlignment="1">
      <alignment vertical="center" wrapText="1"/>
    </xf>
    <xf numFmtId="41" fontId="0" fillId="0" borderId="36" xfId="0" applyNumberFormat="1" applyFont="1" applyBorder="1" applyAlignment="1">
      <alignment vertical="center"/>
    </xf>
    <xf numFmtId="2" fontId="0" fillId="0" borderId="32" xfId="0" applyNumberFormat="1" applyFont="1" applyBorder="1" applyAlignment="1">
      <alignment horizontal="right" vertical="center" wrapText="1"/>
    </xf>
    <xf numFmtId="2" fontId="0" fillId="0" borderId="32" xfId="0" applyNumberFormat="1" applyFont="1" applyBorder="1" applyAlignment="1">
      <alignment vertical="center" wrapText="1"/>
    </xf>
    <xf numFmtId="41" fontId="0" fillId="0" borderId="37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 wrapText="1"/>
    </xf>
    <xf numFmtId="2" fontId="0" fillId="0" borderId="33" xfId="0" applyNumberFormat="1" applyFont="1" applyBorder="1" applyAlignment="1">
      <alignment horizontal="right" vertical="center" wrapText="1"/>
    </xf>
    <xf numFmtId="3" fontId="0" fillId="0" borderId="44" xfId="0" applyNumberFormat="1" applyFont="1" applyBorder="1" applyAlignment="1">
      <alignment vertical="center" wrapText="1"/>
    </xf>
    <xf numFmtId="2" fontId="0" fillId="0" borderId="45" xfId="0" applyNumberFormat="1" applyFont="1" applyBorder="1" applyAlignment="1">
      <alignment vertical="center" wrapText="1"/>
    </xf>
    <xf numFmtId="3" fontId="0" fillId="0" borderId="38" xfId="0" applyNumberFormat="1" applyFont="1" applyBorder="1" applyAlignment="1">
      <alignment vertical="center" wrapText="1"/>
    </xf>
    <xf numFmtId="41" fontId="0" fillId="0" borderId="38" xfId="0" applyNumberFormat="1" applyFont="1" applyBorder="1" applyAlignment="1">
      <alignment vertical="center"/>
    </xf>
    <xf numFmtId="0" fontId="1" fillId="0" borderId="46" xfId="0" applyFont="1" applyBorder="1" applyAlignment="1" quotePrefix="1">
      <alignment horizontal="center" vertical="center" wrapText="1"/>
    </xf>
    <xf numFmtId="2" fontId="0" fillId="0" borderId="41" xfId="0" applyNumberFormat="1" applyFont="1" applyBorder="1" applyAlignment="1">
      <alignment vertical="center" wrapText="1"/>
    </xf>
    <xf numFmtId="2" fontId="0" fillId="0" borderId="36" xfId="0" applyNumberFormat="1" applyFont="1" applyBorder="1" applyAlignment="1">
      <alignment vertical="center" wrapText="1"/>
    </xf>
    <xf numFmtId="2" fontId="0" fillId="0" borderId="37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right" vertical="center"/>
    </xf>
    <xf numFmtId="41" fontId="0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9" fontId="0" fillId="0" borderId="0" xfId="59" applyFont="1" applyAlignment="1">
      <alignment/>
    </xf>
    <xf numFmtId="43" fontId="0" fillId="0" borderId="0" xfId="0" applyNumberFormat="1" applyBorder="1" applyAlignment="1">
      <alignment horizontal="right"/>
    </xf>
    <xf numFmtId="0" fontId="47" fillId="0" borderId="16" xfId="0" applyFont="1" applyBorder="1" applyAlignment="1">
      <alignment/>
    </xf>
    <xf numFmtId="4" fontId="47" fillId="0" borderId="15" xfId="0" applyNumberFormat="1" applyFont="1" applyBorder="1" applyAlignment="1">
      <alignment/>
    </xf>
    <xf numFmtId="0" fontId="47" fillId="0" borderId="14" xfId="0" applyFont="1" applyBorder="1" applyAlignment="1">
      <alignment/>
    </xf>
    <xf numFmtId="4" fontId="47" fillId="0" borderId="12" xfId="0" applyNumberFormat="1" applyFont="1" applyBorder="1" applyAlignment="1">
      <alignment/>
    </xf>
    <xf numFmtId="4" fontId="47" fillId="0" borderId="13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39" fontId="47" fillId="0" borderId="16" xfId="42" applyNumberFormat="1" applyFont="1" applyBorder="1" applyAlignment="1">
      <alignment horizontal="center"/>
    </xf>
    <xf numFmtId="39" fontId="47" fillId="0" borderId="14" xfId="42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10" fontId="47" fillId="0" borderId="13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47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center"/>
    </xf>
    <xf numFmtId="37" fontId="0" fillId="33" borderId="17" xfId="42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10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37" fontId="0" fillId="0" borderId="17" xfId="42" applyNumberFormat="1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vertical="center"/>
    </xf>
    <xf numFmtId="37" fontId="0" fillId="0" borderId="17" xfId="42" applyNumberFormat="1" applyFont="1" applyBorder="1" applyAlignment="1">
      <alignment/>
    </xf>
    <xf numFmtId="2" fontId="0" fillId="0" borderId="15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 quotePrefix="1">
      <alignment horizontal="right"/>
    </xf>
    <xf numFmtId="7" fontId="0" fillId="0" borderId="15" xfId="42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center"/>
    </xf>
    <xf numFmtId="173" fontId="0" fillId="0" borderId="15" xfId="42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37" fontId="0" fillId="0" borderId="18" xfId="42" applyNumberFormat="1" applyFont="1" applyBorder="1" applyAlignment="1">
      <alignment horizontal="right"/>
    </xf>
    <xf numFmtId="37" fontId="0" fillId="0" borderId="17" xfId="42" applyNumberFormat="1" applyFont="1" applyBorder="1" applyAlignment="1">
      <alignment horizontal="right"/>
    </xf>
    <xf numFmtId="37" fontId="0" fillId="0" borderId="17" xfId="42" applyNumberFormat="1" applyFont="1" applyBorder="1" applyAlignment="1" quotePrefix="1">
      <alignment horizontal="right"/>
    </xf>
    <xf numFmtId="38" fontId="0" fillId="0" borderId="17" xfId="42" applyNumberFormat="1" applyFont="1" applyBorder="1" applyAlignment="1" quotePrefix="1">
      <alignment horizontal="right"/>
    </xf>
    <xf numFmtId="41" fontId="0" fillId="0" borderId="17" xfId="42" applyNumberFormat="1" applyFont="1" applyBorder="1" applyAlignment="1">
      <alignment horizontal="right"/>
    </xf>
    <xf numFmtId="41" fontId="0" fillId="0" borderId="17" xfId="42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37" fontId="0" fillId="0" borderId="0" xfId="0" applyNumberFormat="1" applyFont="1" applyAlignment="1">
      <alignment/>
    </xf>
    <xf numFmtId="37" fontId="0" fillId="0" borderId="0" xfId="42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 vertical="center"/>
    </xf>
    <xf numFmtId="41" fontId="0" fillId="0" borderId="17" xfId="42" applyNumberFormat="1" applyFont="1" applyBorder="1" applyAlignment="1" quotePrefix="1">
      <alignment horizontal="right"/>
    </xf>
    <xf numFmtId="37" fontId="1" fillId="33" borderId="18" xfId="42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9" xfId="0" applyFont="1" applyBorder="1" applyAlignment="1" quotePrefix="1">
      <alignment horizontal="center" vertical="center"/>
    </xf>
    <xf numFmtId="0" fontId="1" fillId="0" borderId="18" xfId="0" applyFont="1" applyBorder="1" applyAlignment="1" quotePrefix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0" fillId="0" borderId="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6.00390625" style="0" customWidth="1"/>
    <col min="2" max="2" width="2.57421875" style="0" customWidth="1"/>
    <col min="3" max="3" width="1.8515625" style="0" customWidth="1"/>
    <col min="4" max="4" width="12.28125" style="0" customWidth="1"/>
    <col min="5" max="5" width="8.8515625" style="0" customWidth="1"/>
    <col min="7" max="7" width="7.140625" style="0" bestFit="1" customWidth="1"/>
    <col min="8" max="8" width="10.57421875" style="0" customWidth="1"/>
    <col min="9" max="9" width="10.00390625" style="0" customWidth="1"/>
    <col min="10" max="10" width="8.28125" style="0" customWidth="1"/>
    <col min="11" max="11" width="10.8515625" style="0" customWidth="1"/>
    <col min="12" max="12" width="9.7109375" style="0" customWidth="1"/>
    <col min="13" max="13" width="7.57421875" style="0" customWidth="1"/>
    <col min="14" max="14" width="9.57421875" style="0" customWidth="1"/>
    <col min="15" max="15" width="10.421875" style="0" customWidth="1"/>
    <col min="16" max="16" width="7.421875" style="0" customWidth="1"/>
  </cols>
  <sheetData>
    <row r="1" spans="1:4" ht="12.75">
      <c r="A1" s="16" t="s">
        <v>67</v>
      </c>
      <c r="B1" s="1"/>
      <c r="C1" s="1"/>
      <c r="D1" s="16" t="s">
        <v>128</v>
      </c>
    </row>
    <row r="2" spans="1:4" ht="12.75">
      <c r="A2" s="1" t="s">
        <v>2</v>
      </c>
      <c r="B2" s="1"/>
      <c r="C2" s="1"/>
      <c r="D2" s="1" t="s">
        <v>129</v>
      </c>
    </row>
    <row r="3" spans="1:4" ht="12.75">
      <c r="A3" s="1"/>
      <c r="B3" s="1"/>
      <c r="C3" s="1"/>
      <c r="D3" s="1"/>
    </row>
    <row r="4" spans="1:16" ht="39.75" customHeight="1">
      <c r="A4" s="25" t="s">
        <v>0</v>
      </c>
      <c r="B4" s="2"/>
      <c r="C4" s="3"/>
      <c r="D4" s="35" t="s">
        <v>3</v>
      </c>
      <c r="E4" s="239" t="s">
        <v>68</v>
      </c>
      <c r="F4" s="240"/>
      <c r="G4" s="241"/>
      <c r="H4" s="242" t="s">
        <v>18</v>
      </c>
      <c r="I4" s="243"/>
      <c r="J4" s="244"/>
      <c r="K4" s="242" t="s">
        <v>19</v>
      </c>
      <c r="L4" s="243"/>
      <c r="M4" s="244"/>
      <c r="N4" s="242" t="s">
        <v>106</v>
      </c>
      <c r="O4" s="243"/>
      <c r="P4" s="244"/>
    </row>
    <row r="5" spans="1:16" ht="12.75">
      <c r="A5" s="4"/>
      <c r="B5" s="4"/>
      <c r="C5" s="5"/>
      <c r="D5" s="6"/>
      <c r="E5" s="23">
        <v>2018</v>
      </c>
      <c r="F5" s="23">
        <v>2019</v>
      </c>
      <c r="G5" s="23" t="s">
        <v>1</v>
      </c>
      <c r="H5" s="23">
        <v>2018</v>
      </c>
      <c r="I5" s="23">
        <v>2019</v>
      </c>
      <c r="J5" s="23" t="s">
        <v>1</v>
      </c>
      <c r="K5" s="23">
        <v>2018</v>
      </c>
      <c r="L5" s="23">
        <v>2019</v>
      </c>
      <c r="M5" s="23" t="s">
        <v>1</v>
      </c>
      <c r="N5" s="23">
        <v>2018</v>
      </c>
      <c r="O5" s="23">
        <v>2019</v>
      </c>
      <c r="P5" s="23" t="s">
        <v>1</v>
      </c>
    </row>
    <row r="6" spans="1:16" ht="12.75">
      <c r="A6" s="21"/>
      <c r="B6" s="8"/>
      <c r="C6" s="8"/>
      <c r="D6" s="9"/>
      <c r="E6" s="19"/>
      <c r="F6" s="19"/>
      <c r="G6" s="19"/>
      <c r="H6" s="75"/>
      <c r="I6" s="75"/>
      <c r="J6" s="19"/>
      <c r="K6" s="19"/>
      <c r="L6" s="19"/>
      <c r="M6" s="19"/>
      <c r="N6" s="19"/>
      <c r="O6" s="19"/>
      <c r="P6" s="19"/>
    </row>
    <row r="7" spans="1:16" ht="12.75">
      <c r="A7" s="22">
        <v>1</v>
      </c>
      <c r="B7" s="8"/>
      <c r="C7" s="8"/>
      <c r="D7" s="10" t="s">
        <v>69</v>
      </c>
      <c r="E7" s="218">
        <v>358065</v>
      </c>
      <c r="F7" s="218">
        <v>456218</v>
      </c>
      <c r="G7" s="48">
        <f>(F7-E7)/E7*100</f>
        <v>27.412062055771997</v>
      </c>
      <c r="H7" s="217">
        <f>371122+394330</f>
        <v>765452</v>
      </c>
      <c r="I7" s="217">
        <f>337103+506304</f>
        <v>843407</v>
      </c>
      <c r="J7" s="48">
        <f>(I7-H7)/H7*100</f>
        <v>10.184178759739343</v>
      </c>
      <c r="K7" s="71">
        <v>532836</v>
      </c>
      <c r="L7" s="71">
        <v>418730</v>
      </c>
      <c r="M7" s="48">
        <f aca="true" t="shared" si="0" ref="M7:M18">(L7-K7)/K7*100</f>
        <v>-21.41484434234924</v>
      </c>
      <c r="N7" s="71">
        <v>48468</v>
      </c>
      <c r="O7" s="71">
        <v>37694</v>
      </c>
      <c r="P7" s="48">
        <f>(O7-N7)/N7*100</f>
        <v>-22.22909961211521</v>
      </c>
    </row>
    <row r="8" spans="1:16" ht="12.75">
      <c r="A8" s="22">
        <v>2</v>
      </c>
      <c r="B8" s="8"/>
      <c r="C8" s="8"/>
      <c r="D8" s="10" t="s">
        <v>70</v>
      </c>
      <c r="E8" s="218">
        <v>452423</v>
      </c>
      <c r="F8" s="218">
        <v>437537</v>
      </c>
      <c r="G8" s="48">
        <f aca="true" t="shared" si="1" ref="G8:G18">(F8-E8)/E8*100</f>
        <v>-3.29028365047754</v>
      </c>
      <c r="H8" s="217">
        <f>444214+405378</f>
        <v>849592</v>
      </c>
      <c r="I8" s="217">
        <f>325180+484603</f>
        <v>809783</v>
      </c>
      <c r="J8" s="48">
        <f aca="true" t="shared" si="2" ref="J8:J18">(I8-H8)/H8*100</f>
        <v>-4.685660881929208</v>
      </c>
      <c r="K8" s="71">
        <v>409614</v>
      </c>
      <c r="L8" s="71">
        <v>331121</v>
      </c>
      <c r="M8" s="48">
        <f t="shared" si="0"/>
        <v>-19.162675103878286</v>
      </c>
      <c r="N8" s="71">
        <v>41438</v>
      </c>
      <c r="O8" s="71">
        <v>35812</v>
      </c>
      <c r="P8" s="48">
        <f aca="true" t="shared" si="3" ref="P8:P18">(O8-N8)/N8*100</f>
        <v>-13.576910082532942</v>
      </c>
    </row>
    <row r="9" spans="1:16" ht="12.75">
      <c r="A9" s="22">
        <v>3</v>
      </c>
      <c r="B9" s="8"/>
      <c r="C9" s="8"/>
      <c r="D9" s="10" t="s">
        <v>4</v>
      </c>
      <c r="E9" s="47">
        <v>492678</v>
      </c>
      <c r="F9" s="219">
        <v>449637</v>
      </c>
      <c r="G9" s="48">
        <f t="shared" si="1"/>
        <v>-8.736131915774603</v>
      </c>
      <c r="H9" s="217">
        <f>480284+437430</f>
        <v>917714</v>
      </c>
      <c r="I9" s="217">
        <f>329982+504333</f>
        <v>834315</v>
      </c>
      <c r="J9" s="48">
        <f t="shared" si="2"/>
        <v>-9.087689628795028</v>
      </c>
      <c r="K9" s="71">
        <v>511561</v>
      </c>
      <c r="L9" s="71">
        <v>416212</v>
      </c>
      <c r="M9" s="48">
        <f t="shared" si="0"/>
        <v>-18.638832905557695</v>
      </c>
      <c r="N9" s="71">
        <v>49756</v>
      </c>
      <c r="O9" s="71">
        <v>41422</v>
      </c>
      <c r="P9" s="48">
        <f t="shared" si="3"/>
        <v>-16.74973872497789</v>
      </c>
    </row>
    <row r="10" spans="1:16" ht="12.75">
      <c r="A10" s="22">
        <v>4</v>
      </c>
      <c r="B10" s="8"/>
      <c r="C10" s="8"/>
      <c r="D10" s="10" t="s">
        <v>5</v>
      </c>
      <c r="E10" s="47">
        <v>516777</v>
      </c>
      <c r="F10" s="219">
        <v>476327</v>
      </c>
      <c r="G10" s="48">
        <f t="shared" si="1"/>
        <v>-7.827360737803733</v>
      </c>
      <c r="H10" s="217">
        <f>506752+454709</f>
        <v>961461</v>
      </c>
      <c r="I10" s="217">
        <f>332463+577663</f>
        <v>910126</v>
      </c>
      <c r="J10" s="48">
        <f t="shared" si="2"/>
        <v>-5.339270131601801</v>
      </c>
      <c r="K10" s="71">
        <v>511089</v>
      </c>
      <c r="L10" s="71">
        <v>421956</v>
      </c>
      <c r="M10" s="48">
        <f t="shared" si="0"/>
        <v>-17.439819679155686</v>
      </c>
      <c r="N10" s="71">
        <v>52110</v>
      </c>
      <c r="O10" s="71">
        <v>41578</v>
      </c>
      <c r="P10" s="48">
        <f t="shared" si="3"/>
        <v>-20.21109192093648</v>
      </c>
    </row>
    <row r="11" spans="1:16" ht="12.75">
      <c r="A11" s="22">
        <v>5</v>
      </c>
      <c r="B11" s="8"/>
      <c r="C11" s="8"/>
      <c r="D11" s="10" t="s">
        <v>6</v>
      </c>
      <c r="E11" s="47">
        <v>528512</v>
      </c>
      <c r="F11" s="219">
        <v>485795</v>
      </c>
      <c r="G11" s="48">
        <f t="shared" si="1"/>
        <v>-8.082503330104142</v>
      </c>
      <c r="H11" s="217">
        <f>513042+420162</f>
        <v>933204</v>
      </c>
      <c r="I11" s="217">
        <f>263978+547067</f>
        <v>811045</v>
      </c>
      <c r="J11" s="48">
        <f t="shared" si="2"/>
        <v>-13.09027822426822</v>
      </c>
      <c r="K11" s="71">
        <v>422115</v>
      </c>
      <c r="L11" s="71">
        <v>345033</v>
      </c>
      <c r="M11" s="48">
        <f t="shared" si="0"/>
        <v>-18.260900465512954</v>
      </c>
      <c r="N11" s="71">
        <v>52788</v>
      </c>
      <c r="O11" s="71">
        <v>47072</v>
      </c>
      <c r="P11" s="48">
        <f t="shared" si="3"/>
        <v>-10.82821853451542</v>
      </c>
    </row>
    <row r="12" spans="1:16" ht="12.75">
      <c r="A12" s="22">
        <v>6</v>
      </c>
      <c r="B12" s="8"/>
      <c r="C12" s="8"/>
      <c r="D12" s="10" t="s">
        <v>7</v>
      </c>
      <c r="E12" s="47">
        <v>544550</v>
      </c>
      <c r="F12" s="219">
        <v>549751</v>
      </c>
      <c r="G12" s="48">
        <f t="shared" si="1"/>
        <v>0.955100541731705</v>
      </c>
      <c r="H12" s="217">
        <f>548854+481479</f>
        <v>1030333</v>
      </c>
      <c r="I12" s="217">
        <f>409237+603388</f>
        <v>1012625</v>
      </c>
      <c r="J12" s="48">
        <f t="shared" si="2"/>
        <v>-1.71866765404971</v>
      </c>
      <c r="K12" s="71">
        <v>973396</v>
      </c>
      <c r="L12" s="71">
        <v>824901</v>
      </c>
      <c r="M12" s="48">
        <f t="shared" si="0"/>
        <v>-15.255353422450884</v>
      </c>
      <c r="N12" s="71">
        <v>67789</v>
      </c>
      <c r="O12" s="71">
        <v>53738</v>
      </c>
      <c r="P12" s="48">
        <f t="shared" si="3"/>
        <v>-20.727551667674696</v>
      </c>
    </row>
    <row r="13" spans="1:16" ht="12.75">
      <c r="A13" s="22">
        <v>7</v>
      </c>
      <c r="B13" s="8"/>
      <c r="C13" s="8"/>
      <c r="D13" s="10" t="s">
        <v>8</v>
      </c>
      <c r="E13" s="47">
        <v>624366</v>
      </c>
      <c r="F13" s="219">
        <v>594279</v>
      </c>
      <c r="G13" s="48">
        <f t="shared" si="1"/>
        <v>-4.818808199037103</v>
      </c>
      <c r="H13" s="217">
        <f>605755+538578</f>
        <v>1144333</v>
      </c>
      <c r="I13" s="217">
        <f>405937+643306</f>
        <v>1049243</v>
      </c>
      <c r="J13" s="48">
        <f t="shared" si="2"/>
        <v>-8.309644133307351</v>
      </c>
      <c r="K13" s="71">
        <v>584731</v>
      </c>
      <c r="L13" s="71">
        <v>478760</v>
      </c>
      <c r="M13" s="48">
        <f t="shared" si="0"/>
        <v>-18.123034352548437</v>
      </c>
      <c r="N13" s="71">
        <v>64424</v>
      </c>
      <c r="O13" s="71">
        <v>51234</v>
      </c>
      <c r="P13" s="48">
        <f t="shared" si="3"/>
        <v>-20.473736495715883</v>
      </c>
    </row>
    <row r="14" spans="1:16" ht="12.75">
      <c r="A14" s="22">
        <v>8</v>
      </c>
      <c r="B14" s="8"/>
      <c r="C14" s="8"/>
      <c r="D14" s="10" t="s">
        <v>9</v>
      </c>
      <c r="E14" s="47">
        <v>573766</v>
      </c>
      <c r="F14" s="219">
        <v>616706</v>
      </c>
      <c r="G14" s="48">
        <f t="shared" si="1"/>
        <v>7.483887159573764</v>
      </c>
      <c r="H14" s="217">
        <f>548916+489990</f>
        <v>1038906</v>
      </c>
      <c r="I14" s="217">
        <f>432538+648459</f>
        <v>1080997</v>
      </c>
      <c r="J14" s="48">
        <f t="shared" si="2"/>
        <v>4.051473376802136</v>
      </c>
      <c r="K14" s="71">
        <v>464318</v>
      </c>
      <c r="L14" s="71">
        <v>447373</v>
      </c>
      <c r="M14" s="48">
        <f t="shared" si="0"/>
        <v>-3.649438531351358</v>
      </c>
      <c r="N14" s="71">
        <v>52332</v>
      </c>
      <c r="O14" s="71">
        <v>45450</v>
      </c>
      <c r="P14" s="48">
        <f t="shared" si="3"/>
        <v>-13.1506535198349</v>
      </c>
    </row>
    <row r="15" spans="1:16" ht="12.75">
      <c r="A15" s="22">
        <v>9</v>
      </c>
      <c r="B15" s="8"/>
      <c r="C15" s="8"/>
      <c r="D15" s="10" t="s">
        <v>10</v>
      </c>
      <c r="E15" s="47">
        <v>555903</v>
      </c>
      <c r="F15" s="219">
        <v>590565</v>
      </c>
      <c r="G15" s="48">
        <f t="shared" si="1"/>
        <v>6.235260468103248</v>
      </c>
      <c r="H15" s="217">
        <f>567512+468536</f>
        <v>1036048</v>
      </c>
      <c r="I15" s="217">
        <f>373947+618727</f>
        <v>992674</v>
      </c>
      <c r="J15" s="48">
        <f t="shared" si="2"/>
        <v>-4.186485568236221</v>
      </c>
      <c r="K15" s="71">
        <v>492051</v>
      </c>
      <c r="L15" s="71">
        <v>395703</v>
      </c>
      <c r="M15" s="48">
        <f t="shared" si="0"/>
        <v>-19.580897102129658</v>
      </c>
      <c r="N15" s="71">
        <v>52418</v>
      </c>
      <c r="O15" s="71">
        <v>42353</v>
      </c>
      <c r="P15" s="48">
        <f t="shared" si="3"/>
        <v>-19.201419359761914</v>
      </c>
    </row>
    <row r="16" spans="1:16" ht="12.75">
      <c r="A16" s="22">
        <v>10</v>
      </c>
      <c r="B16" s="8"/>
      <c r="C16" s="8"/>
      <c r="D16" s="10" t="s">
        <v>11</v>
      </c>
      <c r="E16" s="47">
        <v>517889</v>
      </c>
      <c r="F16" s="219">
        <v>568067</v>
      </c>
      <c r="G16" s="48">
        <f t="shared" si="1"/>
        <v>9.688948790184769</v>
      </c>
      <c r="H16" s="217">
        <f>542098+476692</f>
        <v>1018790</v>
      </c>
      <c r="I16" s="217">
        <f>394168+598771</f>
        <v>992939</v>
      </c>
      <c r="J16" s="48">
        <f t="shared" si="2"/>
        <v>-2.5374218435595166</v>
      </c>
      <c r="K16" s="71">
        <v>467522</v>
      </c>
      <c r="L16" s="71">
        <v>414519</v>
      </c>
      <c r="M16" s="48">
        <f t="shared" si="0"/>
        <v>-11.337006600758896</v>
      </c>
      <c r="N16" s="71">
        <v>52384</v>
      </c>
      <c r="O16" s="71">
        <v>44320</v>
      </c>
      <c r="P16" s="48">
        <f t="shared" si="3"/>
        <v>-15.394013439218082</v>
      </c>
    </row>
    <row r="17" spans="1:16" ht="12.75">
      <c r="A17" s="22">
        <v>11</v>
      </c>
      <c r="B17" s="8"/>
      <c r="C17" s="8"/>
      <c r="D17" s="10" t="s">
        <v>12</v>
      </c>
      <c r="E17" s="47">
        <v>406725</v>
      </c>
      <c r="F17" s="219">
        <v>497925</v>
      </c>
      <c r="G17" s="48">
        <f t="shared" si="1"/>
        <v>22.423013092384288</v>
      </c>
      <c r="H17" s="217">
        <f>450592+445064</f>
        <v>895656</v>
      </c>
      <c r="I17" s="217">
        <f>387924+531908</f>
        <v>919832</v>
      </c>
      <c r="J17" s="48">
        <f t="shared" si="2"/>
        <v>2.699250605143046</v>
      </c>
      <c r="K17" s="71">
        <v>331464</v>
      </c>
      <c r="L17" s="71">
        <v>419983</v>
      </c>
      <c r="M17" s="48">
        <f t="shared" si="0"/>
        <v>26.705464243477422</v>
      </c>
      <c r="N17" s="71">
        <v>50625</v>
      </c>
      <c r="O17" s="71">
        <v>44719</v>
      </c>
      <c r="P17" s="48">
        <f t="shared" si="3"/>
        <v>-11.666172839506173</v>
      </c>
    </row>
    <row r="18" spans="1:16" ht="12.75">
      <c r="A18" s="22">
        <v>12</v>
      </c>
      <c r="B18" s="8"/>
      <c r="C18" s="8"/>
      <c r="D18" s="10" t="s">
        <v>13</v>
      </c>
      <c r="E18" s="47">
        <v>498819</v>
      </c>
      <c r="F18" s="219">
        <v>552403</v>
      </c>
      <c r="G18" s="48">
        <f t="shared" si="1"/>
        <v>10.742173012655893</v>
      </c>
      <c r="H18" s="217">
        <f>532873+518777</f>
        <v>1051650</v>
      </c>
      <c r="I18" s="217">
        <f>454798+600405</f>
        <v>1055203</v>
      </c>
      <c r="J18" s="48">
        <f t="shared" si="2"/>
        <v>0.33785004516711836</v>
      </c>
      <c r="K18" s="71">
        <v>663511</v>
      </c>
      <c r="L18" s="71">
        <v>651546</v>
      </c>
      <c r="M18" s="48">
        <f t="shared" si="0"/>
        <v>-1.8032858535879586</v>
      </c>
      <c r="N18" s="71">
        <v>55457</v>
      </c>
      <c r="O18" s="71">
        <v>46557</v>
      </c>
      <c r="P18" s="48">
        <f t="shared" si="3"/>
        <v>-16.04846998575473</v>
      </c>
    </row>
    <row r="19" spans="1:16" ht="12.75">
      <c r="A19" s="20"/>
      <c r="B19" s="5"/>
      <c r="C19" s="5"/>
      <c r="D19" s="11"/>
      <c r="E19" s="49"/>
      <c r="F19" s="53"/>
      <c r="G19" s="49"/>
      <c r="H19" s="49"/>
      <c r="I19" s="53"/>
      <c r="J19" s="48"/>
      <c r="K19" s="50"/>
      <c r="L19" s="50"/>
      <c r="M19" s="48"/>
      <c r="N19" s="80"/>
      <c r="O19" s="80"/>
      <c r="P19" s="48"/>
    </row>
    <row r="20" spans="1:16" ht="12.75">
      <c r="A20" s="12"/>
      <c r="B20" s="13"/>
      <c r="C20" s="13"/>
      <c r="D20" s="36" t="s">
        <v>14</v>
      </c>
      <c r="E20" s="151">
        <f>SUM(E7:E18)</f>
        <v>6070473</v>
      </c>
      <c r="F20" s="151">
        <f>SUM(F7:F19)</f>
        <v>6275210</v>
      </c>
      <c r="G20" s="152">
        <f>(F20-E20)/E20*100</f>
        <v>3.3726696420526046</v>
      </c>
      <c r="H20" s="151">
        <f>SUM(H7:H18)</f>
        <v>11643139</v>
      </c>
      <c r="I20" s="151">
        <f>SUM(I7:I18)</f>
        <v>11312189</v>
      </c>
      <c r="J20" s="152">
        <f>(I20-H20)/H20*100</f>
        <v>-2.8424465258037372</v>
      </c>
      <c r="K20" s="151">
        <f>SUM(K7:K18)</f>
        <v>6364208</v>
      </c>
      <c r="L20" s="151">
        <f>SUM(L7:L18)</f>
        <v>5565837</v>
      </c>
      <c r="M20" s="152">
        <f>(L20-K20)/K20*100</f>
        <v>-12.544703127239085</v>
      </c>
      <c r="N20" s="153">
        <f>SUM(N7:N18)</f>
        <v>639989</v>
      </c>
      <c r="O20" s="153">
        <f>SUM(O7:O18)</f>
        <v>531949</v>
      </c>
      <c r="P20" s="152">
        <f>(O20-N20)/N20*100</f>
        <v>-16.881540151471352</v>
      </c>
    </row>
    <row r="21" spans="1:16" ht="12.75">
      <c r="A21" s="127"/>
      <c r="B21" s="127"/>
      <c r="C21" s="127"/>
      <c r="D21" s="127"/>
      <c r="E21" s="128"/>
      <c r="F21" s="128"/>
      <c r="G21" s="129"/>
      <c r="H21" s="128"/>
      <c r="I21" s="128"/>
      <c r="J21" s="129"/>
      <c r="K21" s="128"/>
      <c r="L21" s="128"/>
      <c r="M21" s="129"/>
      <c r="N21" s="129"/>
      <c r="O21" s="129"/>
      <c r="P21" s="129"/>
    </row>
    <row r="22" spans="1:3" ht="12.75">
      <c r="A22" s="14"/>
      <c r="C22" s="15"/>
    </row>
    <row r="23" spans="1:4" ht="12.75">
      <c r="A23" s="14"/>
      <c r="C23" s="15"/>
      <c r="D23" s="24" t="s">
        <v>41</v>
      </c>
    </row>
    <row r="24" spans="1:6" ht="12.75">
      <c r="A24" s="14"/>
      <c r="C24" s="15"/>
      <c r="D24" s="24" t="s">
        <v>42</v>
      </c>
      <c r="E24" s="17"/>
      <c r="F24" s="17"/>
    </row>
    <row r="25" spans="1:9" ht="12.75">
      <c r="A25" s="60" t="s">
        <v>15</v>
      </c>
      <c r="B25" s="17"/>
      <c r="C25" s="245" t="s">
        <v>16</v>
      </c>
      <c r="D25" s="60" t="s">
        <v>43</v>
      </c>
      <c r="E25" s="17"/>
      <c r="F25" s="17"/>
      <c r="G25" s="17"/>
      <c r="H25" s="17"/>
      <c r="I25" s="17"/>
    </row>
    <row r="26" spans="1:4" ht="12.75">
      <c r="A26" s="17" t="s">
        <v>17</v>
      </c>
      <c r="B26" s="17"/>
      <c r="C26" s="245"/>
      <c r="D26" s="24" t="s">
        <v>71</v>
      </c>
    </row>
    <row r="27" ht="12.75">
      <c r="D27" t="s">
        <v>46</v>
      </c>
    </row>
    <row r="28" ht="12.75">
      <c r="D28" t="s">
        <v>72</v>
      </c>
    </row>
  </sheetData>
  <sheetProtection/>
  <mergeCells count="5">
    <mergeCell ref="E4:G4"/>
    <mergeCell ref="H4:J4"/>
    <mergeCell ref="K4:M4"/>
    <mergeCell ref="N4:P4"/>
    <mergeCell ref="C25:C26"/>
  </mergeCells>
  <printOptions horizontalCentered="1"/>
  <pageMargins left="0.53" right="0.64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34">
      <selection activeCell="O38" sqref="O38"/>
    </sheetView>
  </sheetViews>
  <sheetFormatPr defaultColWidth="9.140625" defaultRowHeight="12.75"/>
  <cols>
    <col min="1" max="1" width="4.28125" style="0" customWidth="1"/>
    <col min="2" max="2" width="4.421875" style="0" customWidth="1"/>
    <col min="3" max="3" width="2.57421875" style="0" customWidth="1"/>
    <col min="4" max="4" width="14.421875" style="0" customWidth="1"/>
    <col min="5" max="5" width="10.421875" style="0" customWidth="1"/>
    <col min="6" max="6" width="11.00390625" style="0" customWidth="1"/>
    <col min="7" max="7" width="10.00390625" style="0" customWidth="1"/>
    <col min="8" max="8" width="8.7109375" style="0" customWidth="1"/>
    <col min="9" max="9" width="8.57421875" style="0" customWidth="1"/>
    <col min="10" max="10" width="9.140625" style="0" customWidth="1"/>
    <col min="11" max="11" width="10.57421875" style="0" customWidth="1"/>
    <col min="12" max="12" width="11.140625" style="0" customWidth="1"/>
    <col min="13" max="13" width="8.8515625" style="0" customWidth="1"/>
  </cols>
  <sheetData>
    <row r="1" spans="1:4" ht="12.75">
      <c r="A1" s="16" t="s">
        <v>75</v>
      </c>
      <c r="B1" s="1"/>
      <c r="C1" s="1"/>
      <c r="D1" s="16" t="s">
        <v>130</v>
      </c>
    </row>
    <row r="2" spans="1:4" ht="12.75">
      <c r="A2" s="1" t="s">
        <v>20</v>
      </c>
      <c r="B2" s="1"/>
      <c r="C2" s="1"/>
      <c r="D2" s="1" t="s">
        <v>66</v>
      </c>
    </row>
    <row r="3" spans="1:4" ht="12.75">
      <c r="A3" s="1"/>
      <c r="B3" s="1"/>
      <c r="C3" s="1"/>
      <c r="D3" s="1" t="s">
        <v>131</v>
      </c>
    </row>
    <row r="4" spans="1:4" ht="12.75">
      <c r="A4" s="1"/>
      <c r="B4" s="1"/>
      <c r="C4" s="1"/>
      <c r="D4" s="1"/>
    </row>
    <row r="5" spans="1:12" ht="27" customHeight="1">
      <c r="A5" s="246" t="s">
        <v>0</v>
      </c>
      <c r="B5" s="2"/>
      <c r="C5" s="3"/>
      <c r="D5" s="248" t="s">
        <v>3</v>
      </c>
      <c r="E5" s="239" t="s">
        <v>21</v>
      </c>
      <c r="F5" s="241"/>
      <c r="G5" s="239" t="s">
        <v>22</v>
      </c>
      <c r="H5" s="241"/>
      <c r="I5" s="239" t="s">
        <v>23</v>
      </c>
      <c r="J5" s="241"/>
      <c r="K5" s="250" t="s">
        <v>115</v>
      </c>
      <c r="L5" s="251"/>
    </row>
    <row r="6" spans="1:12" ht="12.75">
      <c r="A6" s="247"/>
      <c r="B6" s="4"/>
      <c r="C6" s="5"/>
      <c r="D6" s="249"/>
      <c r="E6" s="41">
        <v>2018</v>
      </c>
      <c r="F6" s="41">
        <v>2019</v>
      </c>
      <c r="G6" s="41">
        <v>2018</v>
      </c>
      <c r="H6" s="41">
        <v>2019</v>
      </c>
      <c r="I6" s="41">
        <v>2018</v>
      </c>
      <c r="J6" s="41">
        <v>2019</v>
      </c>
      <c r="K6" s="41">
        <v>2018</v>
      </c>
      <c r="L6" s="41">
        <v>2019</v>
      </c>
    </row>
    <row r="7" spans="1:12" ht="12.75">
      <c r="A7" s="21"/>
      <c r="B7" s="8"/>
      <c r="C7" s="8"/>
      <c r="D7" s="9"/>
      <c r="E7" s="19"/>
      <c r="F7" s="19"/>
      <c r="G7" s="19"/>
      <c r="H7" s="19"/>
      <c r="I7" s="75"/>
      <c r="J7" s="75"/>
      <c r="K7" s="19"/>
      <c r="L7" s="19"/>
    </row>
    <row r="8" spans="1:12" ht="12.75">
      <c r="A8" s="22">
        <v>1</v>
      </c>
      <c r="B8" s="8"/>
      <c r="C8" s="8"/>
      <c r="D8" s="10" t="s">
        <v>69</v>
      </c>
      <c r="E8" s="47">
        <v>82641</v>
      </c>
      <c r="F8" s="47">
        <v>91193</v>
      </c>
      <c r="G8" s="47">
        <v>23865</v>
      </c>
      <c r="H8" s="47">
        <v>28600</v>
      </c>
      <c r="I8" s="71">
        <v>29733</v>
      </c>
      <c r="J8" s="71">
        <v>32024</v>
      </c>
      <c r="K8" s="47">
        <v>207248</v>
      </c>
      <c r="L8" s="47">
        <v>293887</v>
      </c>
    </row>
    <row r="9" spans="1:12" ht="12.75">
      <c r="A9" s="22">
        <v>2</v>
      </c>
      <c r="B9" s="8"/>
      <c r="C9" s="8"/>
      <c r="D9" s="10" t="s">
        <v>70</v>
      </c>
      <c r="E9" s="47">
        <v>88993</v>
      </c>
      <c r="F9" s="47">
        <v>89612</v>
      </c>
      <c r="G9" s="47">
        <v>28086</v>
      </c>
      <c r="H9" s="47">
        <v>25106</v>
      </c>
      <c r="I9" s="52">
        <v>32111</v>
      </c>
      <c r="J9" s="52">
        <v>38580</v>
      </c>
      <c r="K9" s="47">
        <v>295967</v>
      </c>
      <c r="L9" s="47">
        <v>277688</v>
      </c>
    </row>
    <row r="10" spans="1:12" ht="12.75">
      <c r="A10" s="22">
        <v>3</v>
      </c>
      <c r="B10" s="8"/>
      <c r="C10" s="8"/>
      <c r="D10" s="10" t="s">
        <v>4</v>
      </c>
      <c r="E10" s="47">
        <v>110655</v>
      </c>
      <c r="F10" s="47">
        <v>104978</v>
      </c>
      <c r="G10" s="47">
        <v>33955</v>
      </c>
      <c r="H10" s="47">
        <v>35233</v>
      </c>
      <c r="I10" s="52">
        <v>47292</v>
      </c>
      <c r="J10" s="52">
        <v>45706</v>
      </c>
      <c r="K10" s="47">
        <v>287083</v>
      </c>
      <c r="L10" s="47">
        <v>252314</v>
      </c>
    </row>
    <row r="11" spans="1:12" ht="12.75">
      <c r="A11" s="22">
        <v>4</v>
      </c>
      <c r="B11" s="8"/>
      <c r="C11" s="8"/>
      <c r="D11" s="10" t="s">
        <v>5</v>
      </c>
      <c r="E11" s="47">
        <v>119321</v>
      </c>
      <c r="F11" s="47">
        <v>120382</v>
      </c>
      <c r="G11" s="47">
        <v>33749</v>
      </c>
      <c r="H11" s="47">
        <v>34256</v>
      </c>
      <c r="I11" s="52">
        <v>49468</v>
      </c>
      <c r="J11" s="52">
        <v>44628</v>
      </c>
      <c r="K11" s="47">
        <v>301725</v>
      </c>
      <c r="L11" s="47">
        <v>264959</v>
      </c>
    </row>
    <row r="12" spans="1:12" ht="12.75">
      <c r="A12" s="22">
        <v>5</v>
      </c>
      <c r="B12" s="8"/>
      <c r="C12" s="8"/>
      <c r="D12" s="10" t="s">
        <v>6</v>
      </c>
      <c r="E12" s="47">
        <v>110939</v>
      </c>
      <c r="F12" s="47">
        <v>105855</v>
      </c>
      <c r="G12" s="47">
        <v>34410</v>
      </c>
      <c r="H12" s="47">
        <v>38283</v>
      </c>
      <c r="I12" s="52">
        <v>46927</v>
      </c>
      <c r="J12" s="52">
        <v>49207</v>
      </c>
      <c r="K12" s="47">
        <v>327896</v>
      </c>
      <c r="L12" s="47">
        <v>286025</v>
      </c>
    </row>
    <row r="13" spans="1:12" ht="12.75">
      <c r="A13" s="22">
        <v>6</v>
      </c>
      <c r="B13" s="8"/>
      <c r="C13" s="8"/>
      <c r="D13" s="10" t="s">
        <v>7</v>
      </c>
      <c r="E13" s="47">
        <v>109682</v>
      </c>
      <c r="F13" s="47">
        <v>115997</v>
      </c>
      <c r="G13" s="47">
        <v>30807</v>
      </c>
      <c r="H13" s="47">
        <v>35845</v>
      </c>
      <c r="I13" s="52">
        <v>50456</v>
      </c>
      <c r="J13" s="52">
        <v>53554</v>
      </c>
      <c r="K13" s="47">
        <v>339791</v>
      </c>
      <c r="L13" s="47">
        <v>325175</v>
      </c>
    </row>
    <row r="14" spans="1:12" ht="12.75">
      <c r="A14" s="22">
        <v>7</v>
      </c>
      <c r="B14" s="8"/>
      <c r="C14" s="8"/>
      <c r="D14" s="10" t="s">
        <v>8</v>
      </c>
      <c r="E14" s="47">
        <v>166108</v>
      </c>
      <c r="F14" s="47">
        <v>147948</v>
      </c>
      <c r="G14" s="47">
        <v>33614</v>
      </c>
      <c r="H14" s="47">
        <v>37083</v>
      </c>
      <c r="I14" s="52">
        <v>39612</v>
      </c>
      <c r="J14" s="52">
        <v>46108</v>
      </c>
      <c r="K14" s="47">
        <v>370511</v>
      </c>
      <c r="L14" s="47">
        <v>346382</v>
      </c>
    </row>
    <row r="15" spans="1:12" ht="12.75">
      <c r="A15" s="22">
        <v>8</v>
      </c>
      <c r="B15" s="8"/>
      <c r="C15" s="8"/>
      <c r="D15" s="10" t="s">
        <v>9</v>
      </c>
      <c r="E15" s="47">
        <v>159972</v>
      </c>
      <c r="F15" s="47">
        <v>174998</v>
      </c>
      <c r="G15" s="47">
        <v>26494</v>
      </c>
      <c r="H15" s="47">
        <v>34454</v>
      </c>
      <c r="I15" s="52">
        <v>33492</v>
      </c>
      <c r="J15" s="52">
        <v>45644</v>
      </c>
      <c r="K15" s="47">
        <v>340231</v>
      </c>
      <c r="L15" s="47">
        <v>341742</v>
      </c>
    </row>
    <row r="16" spans="1:12" ht="12.75">
      <c r="A16" s="22">
        <v>9</v>
      </c>
      <c r="B16" s="8"/>
      <c r="C16" s="8"/>
      <c r="D16" s="10" t="s">
        <v>10</v>
      </c>
      <c r="E16" s="47">
        <v>137086</v>
      </c>
      <c r="F16" s="47">
        <v>149455</v>
      </c>
      <c r="G16" s="47">
        <v>29312</v>
      </c>
      <c r="H16" s="47">
        <v>37950</v>
      </c>
      <c r="I16" s="52">
        <v>41673</v>
      </c>
      <c r="J16" s="52">
        <v>49614</v>
      </c>
      <c r="K16" s="47">
        <v>335298</v>
      </c>
      <c r="L16" s="47">
        <v>332481</v>
      </c>
    </row>
    <row r="17" spans="1:12" ht="12.75">
      <c r="A17" s="22">
        <v>10</v>
      </c>
      <c r="B17" s="8"/>
      <c r="C17" s="8"/>
      <c r="D17" s="10" t="s">
        <v>11</v>
      </c>
      <c r="E17" s="47">
        <v>124748</v>
      </c>
      <c r="F17" s="47">
        <v>148491</v>
      </c>
      <c r="G17" s="47">
        <v>30293</v>
      </c>
      <c r="H17" s="47">
        <v>34929</v>
      </c>
      <c r="I17" s="52">
        <v>36146</v>
      </c>
      <c r="J17" s="52">
        <v>52239</v>
      </c>
      <c r="K17" s="47">
        <v>315383</v>
      </c>
      <c r="L17" s="47">
        <v>313346</v>
      </c>
    </row>
    <row r="18" spans="1:12" ht="12.75">
      <c r="A18" s="22">
        <v>11</v>
      </c>
      <c r="B18" s="8"/>
      <c r="C18" s="8"/>
      <c r="D18" s="10" t="s">
        <v>12</v>
      </c>
      <c r="E18" s="47">
        <v>83068</v>
      </c>
      <c r="F18" s="47">
        <v>112361</v>
      </c>
      <c r="G18" s="47">
        <v>28430</v>
      </c>
      <c r="H18" s="47">
        <v>34290</v>
      </c>
      <c r="I18" s="52">
        <v>41553</v>
      </c>
      <c r="J18" s="52">
        <v>53405</v>
      </c>
      <c r="K18" s="52">
        <v>244060</v>
      </c>
      <c r="L18" s="52">
        <v>280476</v>
      </c>
    </row>
    <row r="19" spans="1:12" ht="12.75">
      <c r="A19" s="22">
        <v>12</v>
      </c>
      <c r="B19" s="8"/>
      <c r="C19" s="8"/>
      <c r="D19" s="10" t="s">
        <v>13</v>
      </c>
      <c r="E19" s="47">
        <v>98891</v>
      </c>
      <c r="F19" s="47">
        <v>124022</v>
      </c>
      <c r="G19" s="47">
        <v>34493</v>
      </c>
      <c r="H19" s="47">
        <v>39233</v>
      </c>
      <c r="I19" s="52">
        <v>64233</v>
      </c>
      <c r="J19" s="52">
        <v>68918</v>
      </c>
      <c r="K19" s="52">
        <v>281307</v>
      </c>
      <c r="L19" s="52">
        <v>300007</v>
      </c>
    </row>
    <row r="20" spans="1:12" ht="12.75">
      <c r="A20" s="20"/>
      <c r="B20" s="5"/>
      <c r="C20" s="5"/>
      <c r="D20" s="11"/>
      <c r="E20" s="49"/>
      <c r="F20" s="49"/>
      <c r="G20" s="49"/>
      <c r="H20" s="49"/>
      <c r="I20" s="53"/>
      <c r="J20" s="53"/>
      <c r="K20" s="19"/>
      <c r="L20" s="19"/>
    </row>
    <row r="21" spans="1:12" ht="12.75">
      <c r="A21" s="12"/>
      <c r="B21" s="13"/>
      <c r="C21" s="13"/>
      <c r="D21" s="36" t="s">
        <v>14</v>
      </c>
      <c r="E21" s="74">
        <f aca="true" t="shared" si="0" ref="E21:K21">SUM(E8:E19)</f>
        <v>1392104</v>
      </c>
      <c r="F21" s="74">
        <f t="shared" si="0"/>
        <v>1485292</v>
      </c>
      <c r="G21" s="74">
        <f t="shared" si="0"/>
        <v>367508</v>
      </c>
      <c r="H21" s="74">
        <f t="shared" si="0"/>
        <v>415262</v>
      </c>
      <c r="I21" s="74">
        <f t="shared" si="0"/>
        <v>512696</v>
      </c>
      <c r="J21" s="74">
        <f t="shared" si="0"/>
        <v>579627</v>
      </c>
      <c r="K21" s="118">
        <f t="shared" si="0"/>
        <v>3646500</v>
      </c>
      <c r="L21" s="118">
        <f>SUM(L8:L20)</f>
        <v>3614482</v>
      </c>
    </row>
    <row r="23" spans="1:4" ht="12.75">
      <c r="A23" s="16" t="s">
        <v>75</v>
      </c>
      <c r="B23" s="16"/>
      <c r="C23" s="16"/>
      <c r="D23" s="16" t="s">
        <v>73</v>
      </c>
    </row>
    <row r="24" spans="1:4" ht="12.75">
      <c r="A24" s="1" t="s">
        <v>20</v>
      </c>
      <c r="D24" s="1" t="s">
        <v>76</v>
      </c>
    </row>
    <row r="26" spans="1:13" ht="16.5" customHeight="1">
      <c r="A26" s="246" t="s">
        <v>0</v>
      </c>
      <c r="B26" s="2"/>
      <c r="C26" s="3"/>
      <c r="D26" s="248" t="s">
        <v>3</v>
      </c>
      <c r="E26" s="239" t="s">
        <v>44</v>
      </c>
      <c r="F26" s="241"/>
      <c r="G26" s="239" t="s">
        <v>45</v>
      </c>
      <c r="H26" s="241"/>
      <c r="I26" s="239" t="s">
        <v>104</v>
      </c>
      <c r="J26" s="241"/>
      <c r="K26" s="239" t="s">
        <v>14</v>
      </c>
      <c r="L26" s="241"/>
      <c r="M26" s="252" t="s">
        <v>48</v>
      </c>
    </row>
    <row r="27" spans="1:13" ht="15" customHeight="1">
      <c r="A27" s="247"/>
      <c r="B27" s="4"/>
      <c r="C27" s="5"/>
      <c r="D27" s="249"/>
      <c r="E27" s="41">
        <v>2018</v>
      </c>
      <c r="F27" s="41">
        <v>2019</v>
      </c>
      <c r="G27" s="41">
        <v>2018</v>
      </c>
      <c r="H27" s="41">
        <v>2019</v>
      </c>
      <c r="I27" s="41">
        <v>2018</v>
      </c>
      <c r="J27" s="41">
        <v>2019</v>
      </c>
      <c r="K27" s="23">
        <v>2018</v>
      </c>
      <c r="L27" s="23">
        <v>2019</v>
      </c>
      <c r="M27" s="253"/>
    </row>
    <row r="28" spans="1:13" ht="12.75">
      <c r="A28" s="21"/>
      <c r="B28" s="8"/>
      <c r="C28" s="8"/>
      <c r="D28" s="9"/>
      <c r="E28" s="19"/>
      <c r="F28" s="19"/>
      <c r="G28" s="19"/>
      <c r="H28" s="19"/>
      <c r="I28" s="19"/>
      <c r="J28" s="19"/>
      <c r="K28" s="75"/>
      <c r="L28" s="75"/>
      <c r="M28" s="75"/>
    </row>
    <row r="29" spans="1:16" ht="12.75">
      <c r="A29" s="22">
        <v>1</v>
      </c>
      <c r="B29" s="8"/>
      <c r="C29" s="8"/>
      <c r="D29" s="10" t="s">
        <v>69</v>
      </c>
      <c r="E29" s="47">
        <v>2919</v>
      </c>
      <c r="F29" s="47">
        <v>3405</v>
      </c>
      <c r="G29" s="52">
        <v>4707</v>
      </c>
      <c r="H29" s="52">
        <v>4182</v>
      </c>
      <c r="I29" s="122">
        <v>6952</v>
      </c>
      <c r="J29" s="122">
        <v>2927</v>
      </c>
      <c r="K29" s="52">
        <f>E8+G8+I8+K8+E29+G29+I29</f>
        <v>358065</v>
      </c>
      <c r="L29" s="52">
        <f>F8+H8+J8+L8+F29+H29+J29</f>
        <v>456218</v>
      </c>
      <c r="M29" s="119">
        <f>(L29-K29)/K29*100</f>
        <v>27.412062055771997</v>
      </c>
      <c r="P29" s="209"/>
    </row>
    <row r="30" spans="1:16" ht="12.75">
      <c r="A30" s="22">
        <v>2</v>
      </c>
      <c r="B30" s="8"/>
      <c r="C30" s="8"/>
      <c r="D30" s="10" t="s">
        <v>70</v>
      </c>
      <c r="E30" s="47">
        <v>2330</v>
      </c>
      <c r="F30" s="47">
        <v>2662</v>
      </c>
      <c r="G30" s="52">
        <v>3232</v>
      </c>
      <c r="H30" s="52">
        <v>3693</v>
      </c>
      <c r="I30" s="52">
        <v>1704</v>
      </c>
      <c r="J30" s="52">
        <f>196+160</f>
        <v>356</v>
      </c>
      <c r="K30" s="52">
        <f aca="true" t="shared" si="1" ref="K30:L40">E9+G9+I9+K9+E30+G30+I30</f>
        <v>452423</v>
      </c>
      <c r="L30" s="52">
        <f t="shared" si="1"/>
        <v>437697</v>
      </c>
      <c r="M30" s="119">
        <f aca="true" t="shared" si="2" ref="M30:M42">(L30-K30)/K30*100</f>
        <v>-3.2549185165210437</v>
      </c>
      <c r="P30" s="24"/>
    </row>
    <row r="31" spans="1:16" ht="12.75">
      <c r="A31" s="22">
        <v>3</v>
      </c>
      <c r="B31" s="8"/>
      <c r="C31" s="8"/>
      <c r="D31" s="10" t="s">
        <v>4</v>
      </c>
      <c r="E31" s="47">
        <v>4215</v>
      </c>
      <c r="F31" s="47">
        <v>3776</v>
      </c>
      <c r="G31" s="52">
        <v>7707</v>
      </c>
      <c r="H31" s="52">
        <v>6260</v>
      </c>
      <c r="I31" s="52">
        <v>1771</v>
      </c>
      <c r="J31" s="52">
        <v>1370</v>
      </c>
      <c r="K31" s="52">
        <f t="shared" si="1"/>
        <v>492678</v>
      </c>
      <c r="L31" s="52">
        <f t="shared" si="1"/>
        <v>449637</v>
      </c>
      <c r="M31" s="119">
        <f t="shared" si="2"/>
        <v>-8.736131915774603</v>
      </c>
      <c r="P31" s="209"/>
    </row>
    <row r="32" spans="1:13" ht="12.75">
      <c r="A32" s="22">
        <v>4</v>
      </c>
      <c r="B32" s="8"/>
      <c r="C32" s="8"/>
      <c r="D32" s="10" t="s">
        <v>5</v>
      </c>
      <c r="E32" s="47">
        <v>4956</v>
      </c>
      <c r="F32" s="47">
        <v>4945</v>
      </c>
      <c r="G32" s="52">
        <v>5074</v>
      </c>
      <c r="H32" s="52">
        <v>4942</v>
      </c>
      <c r="I32" s="52">
        <v>2484</v>
      </c>
      <c r="J32" s="52">
        <v>2215</v>
      </c>
      <c r="K32" s="52">
        <f t="shared" si="1"/>
        <v>516777</v>
      </c>
      <c r="L32" s="52">
        <f t="shared" si="1"/>
        <v>476327</v>
      </c>
      <c r="M32" s="119">
        <f t="shared" si="2"/>
        <v>-7.827360737803733</v>
      </c>
    </row>
    <row r="33" spans="1:13" ht="12.75">
      <c r="A33" s="22">
        <v>5</v>
      </c>
      <c r="B33" s="8"/>
      <c r="C33" s="8"/>
      <c r="D33" s="10" t="s">
        <v>6</v>
      </c>
      <c r="E33" s="47">
        <v>3367</v>
      </c>
      <c r="F33" s="47">
        <v>3778</v>
      </c>
      <c r="G33" s="52">
        <v>2806</v>
      </c>
      <c r="H33" s="52">
        <v>2348</v>
      </c>
      <c r="I33" s="52">
        <v>2167</v>
      </c>
      <c r="J33" s="52">
        <v>139</v>
      </c>
      <c r="K33" s="52">
        <f t="shared" si="1"/>
        <v>528512</v>
      </c>
      <c r="L33" s="52">
        <f t="shared" si="1"/>
        <v>485635</v>
      </c>
      <c r="M33" s="119">
        <f t="shared" si="2"/>
        <v>-8.11277700411722</v>
      </c>
    </row>
    <row r="34" spans="1:13" ht="12.75">
      <c r="A34" s="22">
        <v>6</v>
      </c>
      <c r="B34" s="8"/>
      <c r="C34" s="8"/>
      <c r="D34" s="10" t="s">
        <v>7</v>
      </c>
      <c r="E34" s="47">
        <v>4594</v>
      </c>
      <c r="F34" s="47">
        <v>6470</v>
      </c>
      <c r="G34" s="52">
        <v>5509</v>
      </c>
      <c r="H34" s="52">
        <v>9061</v>
      </c>
      <c r="I34" s="52">
        <v>3711</v>
      </c>
      <c r="J34" s="52">
        <v>3649</v>
      </c>
      <c r="K34" s="52">
        <f t="shared" si="1"/>
        <v>544550</v>
      </c>
      <c r="L34" s="52">
        <f t="shared" si="1"/>
        <v>549751</v>
      </c>
      <c r="M34" s="119">
        <f t="shared" si="2"/>
        <v>0.955100541731705</v>
      </c>
    </row>
    <row r="35" spans="1:13" ht="12.75">
      <c r="A35" s="22">
        <v>7</v>
      </c>
      <c r="B35" s="8"/>
      <c r="C35" s="8"/>
      <c r="D35" s="10" t="s">
        <v>8</v>
      </c>
      <c r="E35" s="47">
        <v>5253</v>
      </c>
      <c r="F35" s="47">
        <v>5799</v>
      </c>
      <c r="G35" s="52">
        <v>7214</v>
      </c>
      <c r="H35" s="52">
        <v>8729</v>
      </c>
      <c r="I35" s="52">
        <v>2054</v>
      </c>
      <c r="J35" s="52">
        <v>2230</v>
      </c>
      <c r="K35" s="52">
        <f t="shared" si="1"/>
        <v>624366</v>
      </c>
      <c r="L35" s="52">
        <f t="shared" si="1"/>
        <v>594279</v>
      </c>
      <c r="M35" s="119">
        <f t="shared" si="2"/>
        <v>-4.818808199037103</v>
      </c>
    </row>
    <row r="36" spans="1:13" ht="12.75">
      <c r="A36" s="22">
        <v>8</v>
      </c>
      <c r="B36" s="8"/>
      <c r="C36" s="8"/>
      <c r="D36" s="10" t="s">
        <v>9</v>
      </c>
      <c r="E36" s="47">
        <v>4953</v>
      </c>
      <c r="F36" s="47">
        <v>7152</v>
      </c>
      <c r="G36" s="52">
        <v>7355</v>
      </c>
      <c r="H36" s="52">
        <v>10068</v>
      </c>
      <c r="I36" s="52">
        <v>1269</v>
      </c>
      <c r="J36" s="52">
        <v>2648</v>
      </c>
      <c r="K36" s="52">
        <f t="shared" si="1"/>
        <v>573766</v>
      </c>
      <c r="L36" s="52">
        <f t="shared" si="1"/>
        <v>616706</v>
      </c>
      <c r="M36" s="119">
        <f t="shared" si="2"/>
        <v>7.483887159573764</v>
      </c>
    </row>
    <row r="37" spans="1:13" ht="12.75">
      <c r="A37" s="22">
        <v>9</v>
      </c>
      <c r="B37" s="8"/>
      <c r="C37" s="8"/>
      <c r="D37" s="10" t="s">
        <v>10</v>
      </c>
      <c r="E37" s="47">
        <v>5563</v>
      </c>
      <c r="F37" s="47">
        <v>7180</v>
      </c>
      <c r="G37" s="52">
        <v>5209</v>
      </c>
      <c r="H37" s="52">
        <v>6623</v>
      </c>
      <c r="I37" s="52">
        <v>1762</v>
      </c>
      <c r="J37" s="52">
        <v>7262</v>
      </c>
      <c r="K37" s="52">
        <f t="shared" si="1"/>
        <v>555903</v>
      </c>
      <c r="L37" s="52">
        <f t="shared" si="1"/>
        <v>590565</v>
      </c>
      <c r="M37" s="119">
        <f t="shared" si="2"/>
        <v>6.235260468103248</v>
      </c>
    </row>
    <row r="38" spans="1:13" ht="12.75">
      <c r="A38" s="22">
        <v>10</v>
      </c>
      <c r="B38" s="8"/>
      <c r="C38" s="8"/>
      <c r="D38" s="10" t="s">
        <v>11</v>
      </c>
      <c r="E38" s="47">
        <v>4686</v>
      </c>
      <c r="F38" s="47">
        <v>5204</v>
      </c>
      <c r="G38" s="52">
        <v>4029</v>
      </c>
      <c r="H38" s="52">
        <v>6356</v>
      </c>
      <c r="I38" s="52">
        <v>2604</v>
      </c>
      <c r="J38" s="52">
        <v>7502</v>
      </c>
      <c r="K38" s="52">
        <f t="shared" si="1"/>
        <v>517889</v>
      </c>
      <c r="L38" s="52">
        <f t="shared" si="1"/>
        <v>568067</v>
      </c>
      <c r="M38" s="119">
        <f t="shared" si="2"/>
        <v>9.688948790184769</v>
      </c>
    </row>
    <row r="39" spans="1:13" ht="12.75">
      <c r="A39" s="22">
        <v>11</v>
      </c>
      <c r="B39" s="8"/>
      <c r="C39" s="8"/>
      <c r="D39" s="10" t="s">
        <v>12</v>
      </c>
      <c r="E39" s="47">
        <v>3200</v>
      </c>
      <c r="F39" s="47">
        <v>5412</v>
      </c>
      <c r="G39" s="52">
        <v>3478</v>
      </c>
      <c r="H39" s="52">
        <v>6984</v>
      </c>
      <c r="I39" s="52">
        <v>2936</v>
      </c>
      <c r="J39" s="52">
        <v>4997</v>
      </c>
      <c r="K39" s="52">
        <f t="shared" si="1"/>
        <v>406725</v>
      </c>
      <c r="L39" s="52">
        <f t="shared" si="1"/>
        <v>497925</v>
      </c>
      <c r="M39" s="119">
        <f t="shared" si="2"/>
        <v>22.423013092384288</v>
      </c>
    </row>
    <row r="40" spans="1:13" ht="12.75">
      <c r="A40" s="22">
        <v>12</v>
      </c>
      <c r="B40" s="8"/>
      <c r="C40" s="8"/>
      <c r="D40" s="10" t="s">
        <v>13</v>
      </c>
      <c r="E40" s="47">
        <v>8455</v>
      </c>
      <c r="F40" s="47">
        <v>10691</v>
      </c>
      <c r="G40" s="52">
        <v>4257</v>
      </c>
      <c r="H40" s="52">
        <v>6413</v>
      </c>
      <c r="I40" s="52">
        <v>7183</v>
      </c>
      <c r="J40" s="52">
        <v>3119</v>
      </c>
      <c r="K40" s="52">
        <f t="shared" si="1"/>
        <v>498819</v>
      </c>
      <c r="L40" s="52">
        <f t="shared" si="1"/>
        <v>552403</v>
      </c>
      <c r="M40" s="119">
        <f t="shared" si="2"/>
        <v>10.742173012655893</v>
      </c>
    </row>
    <row r="41" spans="1:13" ht="12.75">
      <c r="A41" s="20"/>
      <c r="B41" s="5"/>
      <c r="C41" s="5"/>
      <c r="D41" s="11"/>
      <c r="E41" s="89"/>
      <c r="F41" s="89"/>
      <c r="G41" s="49"/>
      <c r="H41" s="49"/>
      <c r="I41" s="121"/>
      <c r="J41" s="49"/>
      <c r="K41" s="123"/>
      <c r="L41" s="53"/>
      <c r="M41" s="119"/>
    </row>
    <row r="42" spans="1:13" ht="12.75">
      <c r="A42" s="12"/>
      <c r="B42" s="13"/>
      <c r="C42" s="13"/>
      <c r="D42" s="36" t="s">
        <v>14</v>
      </c>
      <c r="E42" s="74">
        <f aca="true" t="shared" si="3" ref="E42:J42">SUM(E29:E40)</f>
        <v>54491</v>
      </c>
      <c r="F42" s="74">
        <f t="shared" si="3"/>
        <v>66474</v>
      </c>
      <c r="G42" s="74">
        <f t="shared" si="3"/>
        <v>60577</v>
      </c>
      <c r="H42" s="74">
        <f t="shared" si="3"/>
        <v>75659</v>
      </c>
      <c r="I42" s="130">
        <f t="shared" si="3"/>
        <v>36597</v>
      </c>
      <c r="J42" s="74">
        <f t="shared" si="3"/>
        <v>38414</v>
      </c>
      <c r="K42" s="124">
        <f>SUM(K29:K40)</f>
        <v>6070473</v>
      </c>
      <c r="L42" s="124">
        <f>SUM(L29:L40)</f>
        <v>6275210</v>
      </c>
      <c r="M42" s="120">
        <f t="shared" si="2"/>
        <v>3.3726696420526046</v>
      </c>
    </row>
    <row r="45" spans="1:4" ht="12.75">
      <c r="A45" s="14" t="s">
        <v>15</v>
      </c>
      <c r="C45" s="15" t="s">
        <v>16</v>
      </c>
      <c r="D45" s="14" t="s">
        <v>47</v>
      </c>
    </row>
    <row r="46" spans="1:4" ht="12.75">
      <c r="A46" t="s">
        <v>17</v>
      </c>
      <c r="C46" s="15" t="s">
        <v>16</v>
      </c>
      <c r="D46" s="24" t="s">
        <v>77</v>
      </c>
    </row>
  </sheetData>
  <sheetProtection/>
  <mergeCells count="13">
    <mergeCell ref="M26:M27"/>
    <mergeCell ref="A26:A27"/>
    <mergeCell ref="D26:D27"/>
    <mergeCell ref="E26:F26"/>
    <mergeCell ref="G26:H26"/>
    <mergeCell ref="I26:J26"/>
    <mergeCell ref="K26:L26"/>
    <mergeCell ref="A5:A6"/>
    <mergeCell ref="D5:D6"/>
    <mergeCell ref="E5:F5"/>
    <mergeCell ref="G5:H5"/>
    <mergeCell ref="I5:J5"/>
    <mergeCell ref="K5:L5"/>
  </mergeCells>
  <printOptions verticalCentered="1"/>
  <pageMargins left="0.87" right="0.25" top="0" bottom="1" header="0.5" footer="0.5"/>
  <pageSetup horizontalDpi="300" verticalDpi="300" orientation="portrait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6">
      <selection activeCell="I8" sqref="I8"/>
    </sheetView>
  </sheetViews>
  <sheetFormatPr defaultColWidth="9.140625" defaultRowHeight="12.75"/>
  <cols>
    <col min="2" max="2" width="2.00390625" style="0" customWidth="1"/>
    <col min="3" max="3" width="2.28125" style="0" customWidth="1"/>
    <col min="4" max="4" width="15.57421875" style="0" customWidth="1"/>
    <col min="6" max="6" width="11.7109375" style="0" bestFit="1" customWidth="1"/>
    <col min="9" max="9" width="11.7109375" style="0" customWidth="1"/>
    <col min="10" max="10" width="12.57421875" style="0" customWidth="1"/>
  </cols>
  <sheetData>
    <row r="1" spans="2:6" ht="12.75">
      <c r="B1" s="16"/>
      <c r="C1" s="1"/>
      <c r="D1" s="1" t="s">
        <v>118</v>
      </c>
      <c r="E1" s="1"/>
      <c r="F1" s="1"/>
    </row>
    <row r="2" spans="1:8" ht="12.75">
      <c r="A2" s="16" t="s">
        <v>101</v>
      </c>
      <c r="C2" s="1"/>
      <c r="D2" s="54" t="s">
        <v>132</v>
      </c>
      <c r="E2" s="67"/>
      <c r="F2" s="67"/>
      <c r="G2" s="17"/>
      <c r="H2" s="17"/>
    </row>
    <row r="3" spans="1:6" ht="12.75">
      <c r="A3" s="1" t="s">
        <v>102</v>
      </c>
      <c r="B3" s="1"/>
      <c r="C3" s="1"/>
      <c r="D3" s="1" t="s">
        <v>117</v>
      </c>
      <c r="E3" s="1"/>
      <c r="F3" s="1"/>
    </row>
    <row r="4" spans="1:6" ht="12.75">
      <c r="A4" s="1"/>
      <c r="B4" s="1"/>
      <c r="C4" s="1"/>
      <c r="D4" s="1" t="s">
        <v>133</v>
      </c>
      <c r="E4" s="1"/>
      <c r="F4" s="1"/>
    </row>
    <row r="6" spans="1:7" ht="12.75">
      <c r="A6" s="31" t="s">
        <v>0</v>
      </c>
      <c r="B6" s="254" t="s">
        <v>3</v>
      </c>
      <c r="C6" s="255"/>
      <c r="D6" s="256"/>
      <c r="E6" s="254" t="s">
        <v>116</v>
      </c>
      <c r="F6" s="255"/>
      <c r="G6" s="256"/>
    </row>
    <row r="7" spans="1:7" ht="12.75">
      <c r="A7" s="37"/>
      <c r="B7" s="7"/>
      <c r="C7" s="8"/>
      <c r="D7" s="38"/>
      <c r="E7" s="46"/>
      <c r="F7" s="65"/>
      <c r="G7" s="38"/>
    </row>
    <row r="8" spans="1:7" ht="12.75">
      <c r="A8" s="22">
        <v>1</v>
      </c>
      <c r="B8" s="8"/>
      <c r="C8" s="8"/>
      <c r="D8" s="68" t="s">
        <v>69</v>
      </c>
      <c r="E8" s="187"/>
      <c r="F8" s="225">
        <v>294175</v>
      </c>
      <c r="G8" s="61"/>
    </row>
    <row r="9" spans="1:10" ht="12.75">
      <c r="A9" s="22">
        <v>2</v>
      </c>
      <c r="B9" s="8"/>
      <c r="C9" s="8"/>
      <c r="D9" s="68" t="s">
        <v>70</v>
      </c>
      <c r="E9" s="187"/>
      <c r="F9" s="225">
        <v>223475</v>
      </c>
      <c r="G9" s="61"/>
      <c r="I9" s="59"/>
      <c r="J9" s="59"/>
    </row>
    <row r="10" spans="1:10" ht="12.75">
      <c r="A10" s="22">
        <v>3</v>
      </c>
      <c r="B10" s="8"/>
      <c r="C10" s="8"/>
      <c r="D10" s="68" t="s">
        <v>4</v>
      </c>
      <c r="E10" s="187"/>
      <c r="F10" s="225">
        <v>280280</v>
      </c>
      <c r="G10" s="61"/>
      <c r="I10" s="59"/>
      <c r="J10" s="59"/>
    </row>
    <row r="11" spans="1:10" ht="12.75">
      <c r="A11" s="22">
        <v>4</v>
      </c>
      <c r="B11" s="8"/>
      <c r="C11" s="8"/>
      <c r="D11" s="68" t="s">
        <v>5</v>
      </c>
      <c r="E11" s="187"/>
      <c r="F11" s="225">
        <v>252455</v>
      </c>
      <c r="G11" s="61"/>
      <c r="I11" s="59"/>
      <c r="J11" s="59"/>
    </row>
    <row r="12" spans="1:10" ht="12.75">
      <c r="A12" s="22">
        <v>5</v>
      </c>
      <c r="B12" s="8"/>
      <c r="C12" s="8"/>
      <c r="D12" s="68" t="s">
        <v>6</v>
      </c>
      <c r="E12" s="187"/>
      <c r="F12" s="225">
        <v>242506</v>
      </c>
      <c r="G12" s="61"/>
      <c r="I12" s="59"/>
      <c r="J12" s="59"/>
    </row>
    <row r="13" spans="1:10" ht="12.75">
      <c r="A13" s="22">
        <v>6</v>
      </c>
      <c r="B13" s="8"/>
      <c r="C13" s="8"/>
      <c r="D13" s="68" t="s">
        <v>7</v>
      </c>
      <c r="E13" s="187"/>
      <c r="F13" s="225">
        <v>236133</v>
      </c>
      <c r="G13" s="61"/>
      <c r="I13" s="59"/>
      <c r="J13" s="59"/>
    </row>
    <row r="14" spans="1:10" ht="12.75">
      <c r="A14" s="22">
        <v>7</v>
      </c>
      <c r="B14" s="8"/>
      <c r="C14" s="8"/>
      <c r="D14" s="68" t="s">
        <v>8</v>
      </c>
      <c r="E14" s="187"/>
      <c r="F14" s="225">
        <v>254300</v>
      </c>
      <c r="G14" s="61"/>
      <c r="I14" s="59"/>
      <c r="J14" s="59"/>
    </row>
    <row r="15" spans="1:10" ht="12.75">
      <c r="A15" s="22">
        <v>8</v>
      </c>
      <c r="B15" s="8"/>
      <c r="C15" s="8"/>
      <c r="D15" s="68" t="s">
        <v>9</v>
      </c>
      <c r="E15" s="187"/>
      <c r="F15" s="225">
        <v>203066</v>
      </c>
      <c r="G15" s="61"/>
      <c r="I15" s="59"/>
      <c r="J15" s="59"/>
    </row>
    <row r="16" spans="1:10" ht="12.75">
      <c r="A16" s="22">
        <v>9</v>
      </c>
      <c r="B16" s="8"/>
      <c r="C16" s="8"/>
      <c r="D16" s="68" t="s">
        <v>10</v>
      </c>
      <c r="E16" s="187"/>
      <c r="F16" s="225">
        <v>229766</v>
      </c>
      <c r="G16" s="61"/>
      <c r="I16" s="59"/>
      <c r="J16" s="59"/>
    </row>
    <row r="17" spans="1:10" ht="12.75">
      <c r="A17" s="22">
        <v>10</v>
      </c>
      <c r="B17" s="8"/>
      <c r="C17" s="8"/>
      <c r="D17" s="68" t="s">
        <v>11</v>
      </c>
      <c r="E17" s="187"/>
      <c r="F17" s="225">
        <v>239333</v>
      </c>
      <c r="G17" s="61"/>
      <c r="I17" s="59"/>
      <c r="J17" s="59"/>
    </row>
    <row r="18" spans="1:10" ht="12.75">
      <c r="A18" s="22">
        <v>11</v>
      </c>
      <c r="B18" s="8"/>
      <c r="C18" s="8"/>
      <c r="D18" s="68" t="s">
        <v>12</v>
      </c>
      <c r="E18" s="187"/>
      <c r="F18" s="225">
        <v>255800</v>
      </c>
      <c r="G18" s="61"/>
      <c r="I18" s="59"/>
      <c r="J18" s="59"/>
    </row>
    <row r="19" spans="1:10" ht="12.75">
      <c r="A19" s="22">
        <v>12</v>
      </c>
      <c r="B19" s="8"/>
      <c r="C19" s="8"/>
      <c r="D19" s="68" t="s">
        <v>13</v>
      </c>
      <c r="E19" s="187"/>
      <c r="F19" s="225">
        <v>304300</v>
      </c>
      <c r="G19" s="61"/>
      <c r="I19" s="59"/>
      <c r="J19" s="59"/>
    </row>
    <row r="20" spans="1:10" ht="12.75">
      <c r="A20" s="20"/>
      <c r="B20" s="5"/>
      <c r="C20" s="5"/>
      <c r="D20" s="188"/>
      <c r="E20" s="189"/>
      <c r="F20" s="226"/>
      <c r="G20" s="62"/>
      <c r="I20" s="59"/>
      <c r="J20" s="59"/>
    </row>
    <row r="21" spans="1:7" ht="12.75">
      <c r="A21" s="22"/>
      <c r="B21" s="8"/>
      <c r="C21" s="8"/>
      <c r="D21" s="186"/>
      <c r="E21" s="187"/>
      <c r="F21" s="197"/>
      <c r="G21" s="61"/>
    </row>
    <row r="22" spans="1:7" ht="12.75">
      <c r="A22" s="22"/>
      <c r="B22" s="8"/>
      <c r="C22" s="8"/>
      <c r="D22" s="116" t="s">
        <v>81</v>
      </c>
      <c r="E22" s="196"/>
      <c r="F22" s="197"/>
      <c r="G22" s="61"/>
    </row>
    <row r="23" spans="1:7" ht="12.75">
      <c r="A23" s="22"/>
      <c r="B23" s="8"/>
      <c r="C23" s="8"/>
      <c r="D23" s="116">
        <v>2019</v>
      </c>
      <c r="E23" s="197"/>
      <c r="F23" s="154">
        <f>SUM(F8:F19)</f>
        <v>3015589</v>
      </c>
      <c r="G23" s="61"/>
    </row>
    <row r="24" spans="1:7" ht="12.75">
      <c r="A24" s="22"/>
      <c r="B24" s="8"/>
      <c r="C24" s="8"/>
      <c r="D24" s="116">
        <v>2018</v>
      </c>
      <c r="E24" s="197"/>
      <c r="F24" s="154">
        <v>2514680</v>
      </c>
      <c r="G24" s="61"/>
    </row>
    <row r="25" spans="1:7" ht="12.75">
      <c r="A25" s="22"/>
      <c r="B25" s="8"/>
      <c r="C25" s="8"/>
      <c r="D25" s="116">
        <v>2017</v>
      </c>
      <c r="E25" s="24"/>
      <c r="F25" s="154">
        <v>1932980</v>
      </c>
      <c r="G25" s="61"/>
    </row>
    <row r="26" spans="1:7" ht="12.75">
      <c r="A26" s="22"/>
      <c r="B26" s="8"/>
      <c r="C26" s="8"/>
      <c r="D26" s="116">
        <v>2016</v>
      </c>
      <c r="E26" s="24"/>
      <c r="F26" s="154">
        <v>9125480</v>
      </c>
      <c r="G26" s="61"/>
    </row>
    <row r="27" spans="1:7" ht="12.75">
      <c r="A27" s="22"/>
      <c r="B27" s="8"/>
      <c r="C27" s="8"/>
      <c r="D27" s="116">
        <v>2015</v>
      </c>
      <c r="E27" s="24"/>
      <c r="F27" s="154">
        <v>75724075</v>
      </c>
      <c r="G27" s="61"/>
    </row>
    <row r="28" spans="1:7" ht="12.75">
      <c r="A28" s="4"/>
      <c r="B28" s="28"/>
      <c r="C28" s="18"/>
      <c r="D28" s="79"/>
      <c r="E28" s="200"/>
      <c r="F28" s="51"/>
      <c r="G28" s="40"/>
    </row>
    <row r="29" ht="12.75">
      <c r="G29" s="39"/>
    </row>
    <row r="30" spans="1:7" ht="12.75">
      <c r="A30" s="51" t="s">
        <v>15</v>
      </c>
      <c r="C30" s="15" t="s">
        <v>16</v>
      </c>
      <c r="D30" s="51" t="s">
        <v>119</v>
      </c>
      <c r="E30" s="51"/>
      <c r="F30" s="51"/>
      <c r="G30" s="18"/>
    </row>
    <row r="31" spans="1:4" ht="12.75">
      <c r="A31" t="s">
        <v>17</v>
      </c>
      <c r="C31" s="15" t="s">
        <v>16</v>
      </c>
      <c r="D31" s="24" t="s">
        <v>120</v>
      </c>
    </row>
    <row r="37" ht="12.75">
      <c r="D37" s="59"/>
    </row>
  </sheetData>
  <sheetProtection/>
  <mergeCells count="2">
    <mergeCell ref="B6:D6"/>
    <mergeCell ref="E6:G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8.00390625" style="0" customWidth="1"/>
    <col min="2" max="2" width="1.8515625" style="0" customWidth="1"/>
    <col min="3" max="3" width="1.57421875" style="0" customWidth="1"/>
    <col min="4" max="4" width="36.57421875" style="0" customWidth="1"/>
    <col min="5" max="5" width="11.140625" style="0" customWidth="1"/>
  </cols>
  <sheetData>
    <row r="1" spans="1:5" ht="12.75">
      <c r="A1" s="54" t="s">
        <v>78</v>
      </c>
      <c r="B1" s="54"/>
      <c r="C1" s="1"/>
      <c r="D1" s="54" t="s">
        <v>134</v>
      </c>
      <c r="E1" s="18"/>
    </row>
    <row r="2" spans="1:4" ht="12.75">
      <c r="A2" s="1" t="s">
        <v>24</v>
      </c>
      <c r="B2" s="1"/>
      <c r="C2" s="1"/>
      <c r="D2" s="1" t="s">
        <v>135</v>
      </c>
    </row>
    <row r="4" spans="1:5" ht="21.75" customHeight="1">
      <c r="A4" s="31" t="s">
        <v>0</v>
      </c>
      <c r="B4" s="32"/>
      <c r="C4" s="33"/>
      <c r="D4" s="34" t="s">
        <v>25</v>
      </c>
      <c r="E4" s="31" t="s">
        <v>26</v>
      </c>
    </row>
    <row r="5" spans="1:5" ht="8.25" customHeight="1">
      <c r="A5" s="7"/>
      <c r="B5" s="7"/>
      <c r="C5" s="8"/>
      <c r="D5" s="9"/>
      <c r="E5" s="30"/>
    </row>
    <row r="6" spans="1:5" ht="12.75">
      <c r="A6" s="7">
        <v>1</v>
      </c>
      <c r="B6" s="27"/>
      <c r="C6" s="17"/>
      <c r="D6" s="68" t="s">
        <v>80</v>
      </c>
      <c r="E6" s="211">
        <v>5373</v>
      </c>
    </row>
    <row r="7" spans="1:5" ht="12.75">
      <c r="A7" s="7">
        <v>2</v>
      </c>
      <c r="B7" s="27"/>
      <c r="C7" s="17"/>
      <c r="D7" s="68" t="s">
        <v>94</v>
      </c>
      <c r="E7" s="211">
        <v>2864</v>
      </c>
    </row>
    <row r="8" spans="1:5" ht="12.75">
      <c r="A8" s="7">
        <v>3</v>
      </c>
      <c r="B8" s="27"/>
      <c r="C8" s="17"/>
      <c r="D8" s="68" t="s">
        <v>28</v>
      </c>
      <c r="E8" s="211">
        <v>416</v>
      </c>
    </row>
    <row r="9" spans="1:5" ht="12.75">
      <c r="A9" s="7">
        <v>4</v>
      </c>
      <c r="B9" s="27"/>
      <c r="C9" s="17"/>
      <c r="D9" s="68" t="s">
        <v>29</v>
      </c>
      <c r="E9" s="211">
        <v>23</v>
      </c>
    </row>
    <row r="10" spans="1:5" ht="12.75">
      <c r="A10" s="7">
        <v>5</v>
      </c>
      <c r="B10" s="27"/>
      <c r="C10" s="17"/>
      <c r="D10" s="68" t="s">
        <v>122</v>
      </c>
      <c r="E10" s="211">
        <v>9</v>
      </c>
    </row>
    <row r="11" spans="1:5" ht="12.75">
      <c r="A11" s="7"/>
      <c r="B11" s="27"/>
      <c r="C11" s="17"/>
      <c r="D11" s="68" t="s">
        <v>123</v>
      </c>
      <c r="E11" s="211"/>
    </row>
    <row r="12" spans="1:5" ht="12.75">
      <c r="A12" s="7">
        <v>6</v>
      </c>
      <c r="B12" s="27"/>
      <c r="C12" s="17"/>
      <c r="D12" s="68" t="s">
        <v>124</v>
      </c>
      <c r="E12" s="211">
        <v>9</v>
      </c>
    </row>
    <row r="13" spans="1:5" ht="12.75">
      <c r="A13" s="7">
        <v>7</v>
      </c>
      <c r="B13" s="27"/>
      <c r="C13" s="17"/>
      <c r="D13" s="68" t="s">
        <v>31</v>
      </c>
      <c r="E13" s="211">
        <v>506</v>
      </c>
    </row>
    <row r="14" spans="1:5" ht="12.75">
      <c r="A14" s="7">
        <v>8</v>
      </c>
      <c r="B14" s="27"/>
      <c r="C14" s="17"/>
      <c r="D14" s="68" t="s">
        <v>30</v>
      </c>
      <c r="E14" s="211">
        <v>262</v>
      </c>
    </row>
    <row r="15" spans="1:5" ht="12.75">
      <c r="A15" s="28"/>
      <c r="B15" s="28"/>
      <c r="C15" s="18"/>
      <c r="D15" s="11"/>
      <c r="E15" s="55"/>
    </row>
    <row r="17" spans="1:5" ht="12.75">
      <c r="A17" s="14" t="s">
        <v>15</v>
      </c>
      <c r="C17" s="15" t="s">
        <v>16</v>
      </c>
      <c r="D17" s="14" t="s">
        <v>27</v>
      </c>
      <c r="E17" s="29"/>
    </row>
    <row r="18" spans="1:5" ht="12.75">
      <c r="A18" t="s">
        <v>17</v>
      </c>
      <c r="C18" s="15" t="s">
        <v>16</v>
      </c>
      <c r="D18" t="s">
        <v>79</v>
      </c>
      <c r="E18" s="29"/>
    </row>
  </sheetData>
  <sheetProtection/>
  <printOptions horizontalCentered="1"/>
  <pageMargins left="1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H16">
      <selection activeCell="U17" sqref="U17"/>
    </sheetView>
  </sheetViews>
  <sheetFormatPr defaultColWidth="9.140625" defaultRowHeight="12.75"/>
  <cols>
    <col min="1" max="1" width="16.28125" style="0" customWidth="1"/>
    <col min="2" max="2" width="10.140625" style="0" customWidth="1"/>
    <col min="3" max="3" width="9.57421875" style="0" customWidth="1"/>
    <col min="4" max="4" width="7.28125" style="0" customWidth="1"/>
    <col min="5" max="5" width="10.140625" style="0" customWidth="1"/>
    <col min="6" max="6" width="7.00390625" style="0" customWidth="1"/>
    <col min="7" max="7" width="10.00390625" style="0" customWidth="1"/>
    <col min="8" max="8" width="6.8515625" style="0" customWidth="1"/>
    <col min="9" max="9" width="10.00390625" style="0" customWidth="1"/>
    <col min="10" max="10" width="7.28125" style="0" customWidth="1"/>
    <col min="11" max="11" width="9.7109375" style="0" customWidth="1"/>
    <col min="12" max="12" width="7.140625" style="0" customWidth="1"/>
    <col min="14" max="14" width="7.00390625" style="0" customWidth="1"/>
    <col min="15" max="15" width="11.28125" style="0" customWidth="1"/>
    <col min="16" max="16" width="7.421875" style="0" customWidth="1"/>
    <col min="17" max="17" width="10.57421875" style="0" customWidth="1"/>
    <col min="18" max="18" width="6.8515625" style="0" customWidth="1"/>
    <col min="19" max="19" width="10.7109375" style="0" customWidth="1"/>
    <col min="20" max="20" width="7.00390625" style="0" customWidth="1"/>
    <col min="21" max="21" width="10.7109375" style="0" customWidth="1"/>
    <col min="22" max="22" width="6.8515625" style="0" customWidth="1"/>
    <col min="24" max="24" width="10.28125" style="0" bestFit="1" customWidth="1"/>
    <col min="25" max="25" width="13.421875" style="0" customWidth="1"/>
    <col min="26" max="26" width="12.8515625" style="0" bestFit="1" customWidth="1"/>
  </cols>
  <sheetData>
    <row r="1" spans="1:20" s="87" customFormat="1" ht="21" customHeight="1">
      <c r="A1" s="257" t="s">
        <v>137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0" s="87" customFormat="1" ht="21" customHeight="1">
      <c r="A2" s="258" t="s">
        <v>138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</row>
    <row r="3" ht="13.5" thickBot="1">
      <c r="W3" s="24" t="s">
        <v>136</v>
      </c>
    </row>
    <row r="4" spans="1:22" ht="23.25" customHeight="1" thickBot="1" thickTop="1">
      <c r="A4" s="96" t="s">
        <v>3</v>
      </c>
      <c r="B4" s="97">
        <v>2009</v>
      </c>
      <c r="C4" s="94">
        <v>2010</v>
      </c>
      <c r="D4" s="98" t="s">
        <v>98</v>
      </c>
      <c r="E4" s="95">
        <v>2011</v>
      </c>
      <c r="F4" s="98" t="s">
        <v>98</v>
      </c>
      <c r="G4" s="95">
        <v>2012</v>
      </c>
      <c r="H4" s="98" t="s">
        <v>98</v>
      </c>
      <c r="I4" s="94">
        <v>2013</v>
      </c>
      <c r="J4" s="99" t="s">
        <v>98</v>
      </c>
      <c r="K4" s="94">
        <v>2014</v>
      </c>
      <c r="L4" s="112" t="s">
        <v>98</v>
      </c>
      <c r="M4" s="145">
        <v>2015</v>
      </c>
      <c r="N4" s="142" t="s">
        <v>103</v>
      </c>
      <c r="O4" s="145">
        <v>2016</v>
      </c>
      <c r="P4" s="112" t="s">
        <v>103</v>
      </c>
      <c r="Q4" s="145">
        <v>2017</v>
      </c>
      <c r="R4" s="112" t="s">
        <v>103</v>
      </c>
      <c r="S4" s="145">
        <v>2018</v>
      </c>
      <c r="T4" s="175" t="s">
        <v>103</v>
      </c>
      <c r="U4" s="145">
        <v>2019</v>
      </c>
      <c r="V4" s="175" t="s">
        <v>103</v>
      </c>
    </row>
    <row r="5" spans="1:22" ht="24.75" customHeight="1" thickTop="1">
      <c r="A5" s="85" t="s">
        <v>69</v>
      </c>
      <c r="B5" s="91">
        <v>264915</v>
      </c>
      <c r="C5" s="159">
        <v>349575</v>
      </c>
      <c r="D5" s="101">
        <f>(C5-B5)/B5*100</f>
        <v>31.957420304626012</v>
      </c>
      <c r="E5" s="161">
        <v>280588</v>
      </c>
      <c r="F5" s="101">
        <f>(E5-C5)/C5*100</f>
        <v>-19.73453479224773</v>
      </c>
      <c r="G5" s="163">
        <v>333199</v>
      </c>
      <c r="H5" s="109">
        <f aca="true" t="shared" si="0" ref="H5:H17">(G5-E5)/E5*100</f>
        <v>18.750267295821633</v>
      </c>
      <c r="I5" s="165">
        <v>426360</v>
      </c>
      <c r="J5" s="105">
        <f>(I5-G5)/G5*100</f>
        <v>27.95956770578543</v>
      </c>
      <c r="K5" s="165">
        <v>517500</v>
      </c>
      <c r="L5" s="113">
        <f>(K5-I5)/I5*100</f>
        <v>21.376301716858993</v>
      </c>
      <c r="M5" s="165">
        <v>528506</v>
      </c>
      <c r="N5" s="160">
        <f>(M5-K5)/K5*100</f>
        <v>2.1267632850241545</v>
      </c>
      <c r="O5" s="165">
        <v>597558</v>
      </c>
      <c r="P5" s="162">
        <f>(O5-M5)/M5*100</f>
        <v>13.065509190056499</v>
      </c>
      <c r="Q5" s="165">
        <v>658307</v>
      </c>
      <c r="R5" s="164">
        <f>(Q5-O5)/O5*100</f>
        <v>10.166209807248835</v>
      </c>
      <c r="S5" s="165">
        <v>743456</v>
      </c>
      <c r="T5" s="177">
        <f>(S5-Q5)/Q5*100</f>
        <v>12.934542698163623</v>
      </c>
      <c r="U5" s="165">
        <v>793527</v>
      </c>
      <c r="V5" s="177">
        <f>(U5-S5)/S5*100</f>
        <v>6.7348975595058755</v>
      </c>
    </row>
    <row r="6" spans="1:22" ht="24.75" customHeight="1">
      <c r="A6" s="82" t="s">
        <v>70</v>
      </c>
      <c r="B6" s="92">
        <v>204419</v>
      </c>
      <c r="C6" s="159">
        <v>238789</v>
      </c>
      <c r="D6" s="103">
        <f aca="true" t="shared" si="1" ref="D6:D16">(C6-B6)/B6*100</f>
        <v>16.81350559390272</v>
      </c>
      <c r="E6" s="159">
        <v>340508</v>
      </c>
      <c r="F6" s="103">
        <f>(E6-C6)/C6*100</f>
        <v>42.59785836030973</v>
      </c>
      <c r="G6" s="159">
        <v>305934</v>
      </c>
      <c r="H6" s="110">
        <f t="shared" si="0"/>
        <v>-10.153652777614623</v>
      </c>
      <c r="I6" s="168">
        <v>369525</v>
      </c>
      <c r="J6" s="107">
        <f aca="true" t="shared" si="2" ref="J6:J16">(I6-G6)/G6*100</f>
        <v>20.785855772813743</v>
      </c>
      <c r="K6" s="168">
        <v>296581</v>
      </c>
      <c r="L6" s="114">
        <f aca="true" t="shared" si="3" ref="L6:L16">(K6-I6)/I6*100</f>
        <v>-19.73993640484406</v>
      </c>
      <c r="M6" s="168">
        <v>483221</v>
      </c>
      <c r="N6" s="166">
        <f aca="true" t="shared" si="4" ref="N6:N16">(M6-K6)/K6*100</f>
        <v>62.93053162542442</v>
      </c>
      <c r="O6" s="168">
        <v>513852</v>
      </c>
      <c r="P6" s="167">
        <f>(O6-M6)/M6*100</f>
        <v>6.338921528658729</v>
      </c>
      <c r="Q6" s="168">
        <v>520462</v>
      </c>
      <c r="R6" s="167">
        <f>(Q6-O6)/O6*100</f>
        <v>1.2863626102457517</v>
      </c>
      <c r="S6" s="168">
        <v>655719</v>
      </c>
      <c r="T6" s="178">
        <f aca="true" t="shared" si="5" ref="T6:T17">(S6-Q6)/Q6*100</f>
        <v>25.987872313444594</v>
      </c>
      <c r="U6" s="168">
        <v>692113</v>
      </c>
      <c r="V6" s="178">
        <f aca="true" t="shared" si="6" ref="V6:V16">(U6-S6)/S6*100</f>
        <v>5.550243320690722</v>
      </c>
    </row>
    <row r="7" spans="1:22" ht="24.75" customHeight="1">
      <c r="A7" s="82" t="s">
        <v>4</v>
      </c>
      <c r="B7" s="92">
        <v>255203</v>
      </c>
      <c r="C7" s="159">
        <v>202995</v>
      </c>
      <c r="D7" s="103">
        <f t="shared" si="1"/>
        <v>-20.457439763639144</v>
      </c>
      <c r="E7" s="159">
        <v>358313</v>
      </c>
      <c r="F7" s="103">
        <f aca="true" t="shared" si="7" ref="F7:F16">(E7-C7)/C7*100</f>
        <v>76.51321461119733</v>
      </c>
      <c r="G7" s="159">
        <v>307616</v>
      </c>
      <c r="H7" s="110">
        <f t="shared" si="0"/>
        <v>-14.148802862301954</v>
      </c>
      <c r="I7" s="168">
        <v>431393</v>
      </c>
      <c r="J7" s="107">
        <f t="shared" si="2"/>
        <v>40.23750390096744</v>
      </c>
      <c r="K7" s="168">
        <v>255403</v>
      </c>
      <c r="L7" s="114">
        <f t="shared" si="3"/>
        <v>-40.79574772886904</v>
      </c>
      <c r="M7" s="168">
        <v>503311</v>
      </c>
      <c r="N7" s="166">
        <f t="shared" si="4"/>
        <v>97.06542209762611</v>
      </c>
      <c r="O7" s="168">
        <v>576438</v>
      </c>
      <c r="P7" s="167">
        <f aca="true" t="shared" si="8" ref="P7:P17">(O7-M7)/M7*100</f>
        <v>14.529187718925277</v>
      </c>
      <c r="Q7" s="168">
        <v>618833</v>
      </c>
      <c r="R7" s="167">
        <f aca="true" t="shared" si="9" ref="R7:R17">(Q7-O7)/O7*100</f>
        <v>7.35465045677072</v>
      </c>
      <c r="S7" s="168">
        <v>762622</v>
      </c>
      <c r="T7" s="178">
        <f t="shared" si="5"/>
        <v>23.235509418534566</v>
      </c>
      <c r="U7" s="168">
        <v>787616</v>
      </c>
      <c r="V7" s="178">
        <f t="shared" si="6"/>
        <v>3.277377258982825</v>
      </c>
    </row>
    <row r="8" spans="1:22" ht="24.75" customHeight="1">
      <c r="A8" s="82" t="s">
        <v>5</v>
      </c>
      <c r="B8" s="92">
        <v>247100</v>
      </c>
      <c r="C8" s="159">
        <v>396898</v>
      </c>
      <c r="D8" s="103">
        <f t="shared" si="1"/>
        <v>60.62242007284501</v>
      </c>
      <c r="E8" s="159">
        <v>385228</v>
      </c>
      <c r="F8" s="103">
        <f t="shared" si="7"/>
        <v>-2.9403020423383337</v>
      </c>
      <c r="G8" s="159">
        <v>331378</v>
      </c>
      <c r="H8" s="110">
        <f t="shared" si="0"/>
        <v>-13.978734671415369</v>
      </c>
      <c r="I8" s="168">
        <v>403211</v>
      </c>
      <c r="J8" s="107">
        <f t="shared" si="2"/>
        <v>21.677057619998912</v>
      </c>
      <c r="K8" s="168">
        <v>318800</v>
      </c>
      <c r="L8" s="114">
        <f t="shared" si="3"/>
        <v>-20.934696722063634</v>
      </c>
      <c r="M8" s="168">
        <v>528668</v>
      </c>
      <c r="N8" s="166">
        <f t="shared" si="4"/>
        <v>65.83061480552071</v>
      </c>
      <c r="O8" s="168">
        <v>534395</v>
      </c>
      <c r="P8" s="167">
        <f t="shared" si="8"/>
        <v>1.0832885667375365</v>
      </c>
      <c r="Q8" s="168">
        <v>705711</v>
      </c>
      <c r="R8" s="167">
        <f t="shared" si="9"/>
        <v>32.05793467378999</v>
      </c>
      <c r="S8" s="168">
        <v>777287</v>
      </c>
      <c r="T8" s="178">
        <f t="shared" si="5"/>
        <v>10.142395399816639</v>
      </c>
      <c r="U8" s="168">
        <v>795997</v>
      </c>
      <c r="V8" s="178">
        <f t="shared" si="6"/>
        <v>2.407090302552339</v>
      </c>
    </row>
    <row r="9" spans="1:22" ht="24.75" customHeight="1">
      <c r="A9" s="82" t="s">
        <v>6</v>
      </c>
      <c r="B9" s="92">
        <v>289635</v>
      </c>
      <c r="C9" s="159">
        <v>421369</v>
      </c>
      <c r="D9" s="103">
        <f t="shared" si="1"/>
        <v>45.48276278764652</v>
      </c>
      <c r="E9" s="159">
        <v>463452</v>
      </c>
      <c r="F9" s="103">
        <f t="shared" si="7"/>
        <v>9.987208361317515</v>
      </c>
      <c r="G9" s="159">
        <v>525076</v>
      </c>
      <c r="H9" s="110">
        <f t="shared" si="0"/>
        <v>13.296738389304611</v>
      </c>
      <c r="I9" s="168">
        <v>456491</v>
      </c>
      <c r="J9" s="107">
        <f t="shared" si="2"/>
        <v>-13.061918655585098</v>
      </c>
      <c r="K9" s="168">
        <v>385366</v>
      </c>
      <c r="L9" s="114">
        <f t="shared" si="3"/>
        <v>-15.580811012703426</v>
      </c>
      <c r="M9" s="168">
        <v>651089</v>
      </c>
      <c r="N9" s="166">
        <f t="shared" si="4"/>
        <v>68.95341052402132</v>
      </c>
      <c r="O9" s="168">
        <v>647790</v>
      </c>
      <c r="P9" s="167">
        <f t="shared" si="8"/>
        <v>-0.5066895616421103</v>
      </c>
      <c r="Q9" s="168">
        <v>646467</v>
      </c>
      <c r="R9" s="167">
        <f t="shared" si="9"/>
        <v>-0.20423285323947576</v>
      </c>
      <c r="S9" s="168">
        <v>682521</v>
      </c>
      <c r="T9" s="178">
        <f t="shared" si="5"/>
        <v>5.577082820932855</v>
      </c>
      <c r="U9" s="168">
        <v>656082</v>
      </c>
      <c r="V9" s="178">
        <f t="shared" si="6"/>
        <v>-3.8737269622473156</v>
      </c>
    </row>
    <row r="10" spans="1:22" ht="24.75" customHeight="1">
      <c r="A10" s="82" t="s">
        <v>7</v>
      </c>
      <c r="B10" s="92">
        <v>304213</v>
      </c>
      <c r="C10" s="159">
        <v>455456</v>
      </c>
      <c r="D10" s="103">
        <f t="shared" si="1"/>
        <v>49.71615282713099</v>
      </c>
      <c r="E10" s="159">
        <v>568264</v>
      </c>
      <c r="F10" s="103">
        <f t="shared" si="7"/>
        <v>24.768144453031688</v>
      </c>
      <c r="G10" s="159">
        <v>569635</v>
      </c>
      <c r="H10" s="110">
        <f t="shared" si="0"/>
        <v>0.24126110399391834</v>
      </c>
      <c r="I10" s="168">
        <v>785053</v>
      </c>
      <c r="J10" s="107">
        <f t="shared" si="2"/>
        <v>37.816847630500234</v>
      </c>
      <c r="K10" s="168">
        <v>667201</v>
      </c>
      <c r="L10" s="114">
        <f t="shared" si="3"/>
        <v>-15.011980082873386</v>
      </c>
      <c r="M10" s="168">
        <v>571646</v>
      </c>
      <c r="N10" s="166">
        <f t="shared" si="4"/>
        <v>-14.32177110046298</v>
      </c>
      <c r="O10" s="168">
        <v>1035563</v>
      </c>
      <c r="P10" s="167">
        <f t="shared" si="8"/>
        <v>81.15459567634515</v>
      </c>
      <c r="Q10" s="168">
        <v>659718</v>
      </c>
      <c r="R10" s="167">
        <f t="shared" si="9"/>
        <v>-36.29378415412679</v>
      </c>
      <c r="S10" s="168">
        <v>1156151</v>
      </c>
      <c r="T10" s="178">
        <f t="shared" si="5"/>
        <v>75.24927317429568</v>
      </c>
      <c r="U10" s="168">
        <v>1287877</v>
      </c>
      <c r="V10" s="178">
        <f t="shared" si="6"/>
        <v>11.393494448389527</v>
      </c>
    </row>
    <row r="11" spans="1:22" ht="24.75" customHeight="1">
      <c r="A11" s="82" t="s">
        <v>8</v>
      </c>
      <c r="B11" s="92">
        <v>340610</v>
      </c>
      <c r="C11" s="159">
        <v>489307</v>
      </c>
      <c r="D11" s="103">
        <f t="shared" si="1"/>
        <v>43.656087607527674</v>
      </c>
      <c r="E11" s="159">
        <v>573103</v>
      </c>
      <c r="F11" s="103">
        <f t="shared" si="7"/>
        <v>17.12544476167314</v>
      </c>
      <c r="G11" s="159">
        <v>524334</v>
      </c>
      <c r="H11" s="110">
        <f t="shared" si="0"/>
        <v>-8.50963962847865</v>
      </c>
      <c r="I11" s="168">
        <v>474769</v>
      </c>
      <c r="J11" s="107">
        <f t="shared" si="2"/>
        <v>-9.452944115773533</v>
      </c>
      <c r="K11" s="168">
        <v>682941</v>
      </c>
      <c r="L11" s="114">
        <f t="shared" si="3"/>
        <v>43.84700770269331</v>
      </c>
      <c r="M11" s="168">
        <v>799765</v>
      </c>
      <c r="N11" s="166">
        <f t="shared" si="4"/>
        <v>17.106016478729494</v>
      </c>
      <c r="O11" s="168">
        <v>1084950</v>
      </c>
      <c r="P11" s="167">
        <f t="shared" si="8"/>
        <v>35.658599713665886</v>
      </c>
      <c r="Q11" s="168">
        <v>890368</v>
      </c>
      <c r="R11" s="167">
        <f t="shared" si="9"/>
        <v>-17.934651366422415</v>
      </c>
      <c r="S11" s="168">
        <v>906347</v>
      </c>
      <c r="T11" s="178">
        <f t="shared" si="5"/>
        <v>1.7946512004025301</v>
      </c>
      <c r="U11" s="168">
        <v>935930</v>
      </c>
      <c r="V11" s="178">
        <f t="shared" si="6"/>
        <v>3.263981675892346</v>
      </c>
    </row>
    <row r="12" spans="1:26" ht="24.75" customHeight="1">
      <c r="A12" s="82" t="s">
        <v>9</v>
      </c>
      <c r="B12" s="92">
        <v>280972</v>
      </c>
      <c r="C12" s="159">
        <v>377570</v>
      </c>
      <c r="D12" s="103">
        <f t="shared" si="1"/>
        <v>34.37993821448401</v>
      </c>
      <c r="E12" s="159">
        <v>440751</v>
      </c>
      <c r="F12" s="103">
        <f t="shared" si="7"/>
        <v>16.733585825145006</v>
      </c>
      <c r="G12" s="159">
        <v>661334</v>
      </c>
      <c r="H12" s="110">
        <f t="shared" si="0"/>
        <v>50.047078736066396</v>
      </c>
      <c r="I12" s="168">
        <v>878278</v>
      </c>
      <c r="J12" s="107">
        <f t="shared" si="2"/>
        <v>32.803999189516944</v>
      </c>
      <c r="K12" s="168">
        <v>843958</v>
      </c>
      <c r="L12" s="114">
        <f t="shared" si="3"/>
        <v>-3.907646553824643</v>
      </c>
      <c r="M12" s="168">
        <v>641684</v>
      </c>
      <c r="N12" s="166">
        <f t="shared" si="4"/>
        <v>-23.967306429940827</v>
      </c>
      <c r="O12" s="168">
        <v>704662</v>
      </c>
      <c r="P12" s="167">
        <f t="shared" si="8"/>
        <v>9.814488128112902</v>
      </c>
      <c r="Q12" s="168">
        <v>790324</v>
      </c>
      <c r="R12" s="167">
        <f t="shared" si="9"/>
        <v>12.156466504508545</v>
      </c>
      <c r="S12" s="168">
        <v>770364</v>
      </c>
      <c r="T12" s="178">
        <f t="shared" si="5"/>
        <v>-2.525546484732844</v>
      </c>
      <c r="U12" s="168">
        <v>925360</v>
      </c>
      <c r="V12" s="178">
        <f t="shared" si="6"/>
        <v>20.11983945251855</v>
      </c>
      <c r="X12" s="59"/>
      <c r="Y12" s="59"/>
      <c r="Z12" s="158"/>
    </row>
    <row r="13" spans="1:26" ht="24.75" customHeight="1">
      <c r="A13" s="82" t="s">
        <v>10</v>
      </c>
      <c r="B13" s="92">
        <v>352257</v>
      </c>
      <c r="C13" s="159">
        <v>594662</v>
      </c>
      <c r="D13" s="103">
        <f t="shared" si="1"/>
        <v>68.81481418396228</v>
      </c>
      <c r="E13" s="159">
        <v>609633</v>
      </c>
      <c r="F13" s="103">
        <f t="shared" si="7"/>
        <v>2.517564599722195</v>
      </c>
      <c r="G13" s="159">
        <v>572359</v>
      </c>
      <c r="H13" s="110">
        <f t="shared" si="0"/>
        <v>-6.114170328705959</v>
      </c>
      <c r="I13" s="168">
        <v>473697</v>
      </c>
      <c r="J13" s="107">
        <f t="shared" si="2"/>
        <v>-17.23778258051328</v>
      </c>
      <c r="K13" s="168">
        <v>615429</v>
      </c>
      <c r="L13" s="114">
        <f t="shared" si="3"/>
        <v>29.920392149411967</v>
      </c>
      <c r="M13" s="168">
        <v>557081</v>
      </c>
      <c r="N13" s="166">
        <f t="shared" si="4"/>
        <v>-9.480866192525864</v>
      </c>
      <c r="O13" s="168">
        <v>725240</v>
      </c>
      <c r="P13" s="167">
        <f t="shared" si="8"/>
        <v>30.18573600607452</v>
      </c>
      <c r="Q13" s="168">
        <v>832026</v>
      </c>
      <c r="R13" s="167">
        <f t="shared" si="9"/>
        <v>14.724229220671777</v>
      </c>
      <c r="S13" s="168">
        <v>774144</v>
      </c>
      <c r="T13" s="178">
        <f t="shared" si="5"/>
        <v>-6.956753755291301</v>
      </c>
      <c r="U13" s="168">
        <v>812003</v>
      </c>
      <c r="V13" s="178">
        <f t="shared" si="6"/>
        <v>4.890433821097884</v>
      </c>
      <c r="X13" s="59"/>
      <c r="Y13" s="59">
        <f>SUM(U5:U13)</f>
        <v>7686505</v>
      </c>
      <c r="Z13" s="158" t="e">
        <f>(Y13-X13)/X13*100</f>
        <v>#DIV/0!</v>
      </c>
    </row>
    <row r="14" spans="1:25" ht="24.75" customHeight="1">
      <c r="A14" s="82" t="s">
        <v>11</v>
      </c>
      <c r="B14" s="92">
        <v>330337</v>
      </c>
      <c r="C14" s="159">
        <v>391722</v>
      </c>
      <c r="D14" s="103">
        <f t="shared" si="1"/>
        <v>18.582538438019355</v>
      </c>
      <c r="E14" s="159">
        <v>526302</v>
      </c>
      <c r="F14" s="103">
        <f t="shared" si="7"/>
        <v>34.35599736547858</v>
      </c>
      <c r="G14" s="159">
        <v>667703</v>
      </c>
      <c r="H14" s="110">
        <f t="shared" si="0"/>
        <v>26.866893912620508</v>
      </c>
      <c r="I14" s="168">
        <v>758351</v>
      </c>
      <c r="J14" s="107">
        <f t="shared" si="2"/>
        <v>13.576095958831996</v>
      </c>
      <c r="K14" s="168">
        <v>549998</v>
      </c>
      <c r="L14" s="114">
        <f t="shared" si="3"/>
        <v>-27.474480814293116</v>
      </c>
      <c r="M14" s="168">
        <v>619599</v>
      </c>
      <c r="N14" s="166">
        <f t="shared" si="4"/>
        <v>12.654773290084693</v>
      </c>
      <c r="O14" s="168">
        <v>685244</v>
      </c>
      <c r="P14" s="167">
        <f t="shared" si="8"/>
        <v>10.594755640341576</v>
      </c>
      <c r="Q14" s="168">
        <v>732720</v>
      </c>
      <c r="R14" s="167">
        <f t="shared" si="9"/>
        <v>6.928335016432103</v>
      </c>
      <c r="S14" s="168">
        <v>762124</v>
      </c>
      <c r="T14" s="178">
        <f t="shared" si="5"/>
        <v>4.012992684790916</v>
      </c>
      <c r="U14" s="168">
        <v>853007</v>
      </c>
      <c r="V14" s="178">
        <f t="shared" si="6"/>
        <v>11.924962342086065</v>
      </c>
      <c r="Y14" s="59"/>
    </row>
    <row r="15" spans="1:25" ht="24.75" customHeight="1">
      <c r="A15" s="82" t="s">
        <v>12</v>
      </c>
      <c r="B15" s="92">
        <v>285526</v>
      </c>
      <c r="C15" s="159">
        <v>361395</v>
      </c>
      <c r="D15" s="103">
        <f t="shared" si="1"/>
        <v>26.57166072441739</v>
      </c>
      <c r="E15" s="159">
        <v>574016</v>
      </c>
      <c r="F15" s="103">
        <f t="shared" si="7"/>
        <v>58.83340942735787</v>
      </c>
      <c r="G15" s="159">
        <v>545348</v>
      </c>
      <c r="H15" s="110">
        <f t="shared" si="0"/>
        <v>-4.9942858735644995</v>
      </c>
      <c r="I15" s="168">
        <v>678748</v>
      </c>
      <c r="J15" s="107">
        <f t="shared" si="2"/>
        <v>24.461444802218033</v>
      </c>
      <c r="K15" s="168">
        <v>468743</v>
      </c>
      <c r="L15" s="114">
        <f t="shared" si="3"/>
        <v>-30.94005433533506</v>
      </c>
      <c r="M15" s="168">
        <v>529381</v>
      </c>
      <c r="N15" s="166">
        <f t="shared" si="4"/>
        <v>12.93629984874441</v>
      </c>
      <c r="O15" s="168">
        <v>655962</v>
      </c>
      <c r="P15" s="167">
        <f t="shared" si="8"/>
        <v>23.91113394700603</v>
      </c>
      <c r="Q15" s="168">
        <v>741649</v>
      </c>
      <c r="R15" s="167">
        <f t="shared" si="9"/>
        <v>13.062799369475671</v>
      </c>
      <c r="S15" s="168">
        <v>806397</v>
      </c>
      <c r="T15" s="178">
        <f t="shared" si="5"/>
        <v>8.730275372851578</v>
      </c>
      <c r="U15" s="168">
        <v>852626</v>
      </c>
      <c r="V15" s="178">
        <f t="shared" si="6"/>
        <v>5.732784224147659</v>
      </c>
      <c r="Y15" s="59"/>
    </row>
    <row r="16" spans="1:25" ht="24.75" customHeight="1" thickBot="1">
      <c r="A16" s="90" t="s">
        <v>13</v>
      </c>
      <c r="B16" s="93">
        <v>365948</v>
      </c>
      <c r="C16" s="169">
        <v>366605</v>
      </c>
      <c r="D16" s="104">
        <f t="shared" si="1"/>
        <v>0.17953370424213277</v>
      </c>
      <c r="E16" s="171">
        <v>554963</v>
      </c>
      <c r="F16" s="104">
        <f t="shared" si="7"/>
        <v>51.37900465078218</v>
      </c>
      <c r="G16" s="173">
        <v>719642</v>
      </c>
      <c r="H16" s="111">
        <f t="shared" si="0"/>
        <v>29.673870149901887</v>
      </c>
      <c r="I16" s="174">
        <v>840660</v>
      </c>
      <c r="J16" s="108">
        <f t="shared" si="2"/>
        <v>16.816417051811875</v>
      </c>
      <c r="K16" s="174">
        <v>792387</v>
      </c>
      <c r="L16" s="115">
        <f t="shared" si="3"/>
        <v>-5.742273927628292</v>
      </c>
      <c r="M16" s="174">
        <v>733149</v>
      </c>
      <c r="N16" s="170">
        <f t="shared" si="4"/>
        <v>-7.475892461638063</v>
      </c>
      <c r="O16" s="174">
        <v>882026</v>
      </c>
      <c r="P16" s="172">
        <f t="shared" si="8"/>
        <v>20.306513409961685</v>
      </c>
      <c r="Q16" s="174">
        <v>939048</v>
      </c>
      <c r="R16" s="172">
        <f t="shared" si="9"/>
        <v>6.464888790126368</v>
      </c>
      <c r="S16" s="174">
        <v>960859</v>
      </c>
      <c r="T16" s="176">
        <f t="shared" si="5"/>
        <v>2.3226714715328716</v>
      </c>
      <c r="U16" s="174">
        <v>1152901</v>
      </c>
      <c r="V16" s="176">
        <f t="shared" si="6"/>
        <v>19.986491254179853</v>
      </c>
      <c r="Y16" s="59"/>
    </row>
    <row r="17" spans="1:25" ht="24.75" customHeight="1" thickBot="1" thickTop="1">
      <c r="A17" s="83" t="s">
        <v>14</v>
      </c>
      <c r="B17" s="100">
        <f>SUM(B5:B16)</f>
        <v>3521135</v>
      </c>
      <c r="C17" s="100">
        <f>SUM(C5:C16)</f>
        <v>4646343</v>
      </c>
      <c r="D17" s="102">
        <f>(C17-B17)/B17*100</f>
        <v>31.95583242335213</v>
      </c>
      <c r="E17" s="100">
        <f>SUM(E5:E16)</f>
        <v>5675121</v>
      </c>
      <c r="F17" s="102">
        <f>(E17-C17)/C17*100</f>
        <v>22.141671417714964</v>
      </c>
      <c r="G17" s="84">
        <f>SUM(G5:G16)</f>
        <v>6063558</v>
      </c>
      <c r="H17" s="106">
        <f t="shared" si="0"/>
        <v>6.844558908964232</v>
      </c>
      <c r="I17" s="84">
        <f>SUM(I5:I16)</f>
        <v>6976536</v>
      </c>
      <c r="J17" s="106">
        <f>(I17-G17)/G17*100</f>
        <v>15.056803282825035</v>
      </c>
      <c r="K17" s="84">
        <f>SUM(K5:K16)</f>
        <v>6394307</v>
      </c>
      <c r="L17" s="88">
        <f>(K17-I17)/I17*100</f>
        <v>-8.345531363989235</v>
      </c>
      <c r="M17" s="117">
        <f>SUM(M5:M16)</f>
        <v>7147100</v>
      </c>
      <c r="N17" s="143">
        <f>(M17-K17)/K17*100</f>
        <v>11.772862954499995</v>
      </c>
      <c r="O17" s="144">
        <f>SUM(O5:O16)</f>
        <v>8643680</v>
      </c>
      <c r="P17" s="150">
        <f t="shared" si="8"/>
        <v>20.939681828993578</v>
      </c>
      <c r="Q17" s="144">
        <f>SUM(Q5:Q16)</f>
        <v>8735633</v>
      </c>
      <c r="R17" s="150">
        <f t="shared" si="9"/>
        <v>1.0638177257834625</v>
      </c>
      <c r="S17" s="144">
        <f>SUM(S5:S16)</f>
        <v>9757991</v>
      </c>
      <c r="T17" s="157">
        <f t="shared" si="5"/>
        <v>11.703307590875212</v>
      </c>
      <c r="U17" s="144">
        <f>SUM(U5:U16)</f>
        <v>10545039</v>
      </c>
      <c r="V17" s="176">
        <f>(U17-S17)/S17*100</f>
        <v>8.065676633643134</v>
      </c>
      <c r="X17" s="59"/>
      <c r="Y17" s="59"/>
    </row>
    <row r="18" spans="9:20" ht="13.5" thickTop="1">
      <c r="I18" s="86"/>
      <c r="J18" s="86"/>
      <c r="K18" s="86"/>
      <c r="M18" s="24"/>
      <c r="N18" s="24"/>
      <c r="O18" s="24"/>
      <c r="P18" s="24"/>
      <c r="Q18" s="24"/>
      <c r="R18" s="24"/>
      <c r="S18" s="24"/>
      <c r="T18" s="24"/>
    </row>
    <row r="19" spans="1:20" ht="12.75">
      <c r="A19" s="14" t="s">
        <v>100</v>
      </c>
      <c r="B19" s="14"/>
      <c r="C19" s="14"/>
      <c r="D19" s="14"/>
      <c r="E19" s="14"/>
      <c r="F19" s="14"/>
      <c r="I19" s="15"/>
      <c r="J19" s="15"/>
      <c r="K19" s="15"/>
      <c r="L19" s="14"/>
      <c r="M19" s="24"/>
      <c r="N19" s="24"/>
      <c r="O19" s="154"/>
      <c r="P19" s="24"/>
      <c r="Q19" s="24"/>
      <c r="R19" s="24"/>
      <c r="S19" s="24"/>
      <c r="T19" s="24"/>
    </row>
    <row r="20" spans="1:20" ht="12.75">
      <c r="A20" t="s">
        <v>99</v>
      </c>
      <c r="I20" s="15"/>
      <c r="J20" s="15"/>
      <c r="K20" s="15"/>
      <c r="M20" s="24"/>
      <c r="N20" s="24"/>
      <c r="O20" s="154"/>
      <c r="P20" s="24"/>
      <c r="Q20" s="24"/>
      <c r="R20" s="24"/>
      <c r="S20" s="24"/>
      <c r="T20" s="24"/>
    </row>
    <row r="21" spans="7:20" ht="12.75">
      <c r="G21" s="158"/>
      <c r="M21" s="24"/>
      <c r="N21" s="24"/>
      <c r="O21" s="24"/>
      <c r="P21" s="24"/>
      <c r="Q21" s="24"/>
      <c r="R21" s="24"/>
      <c r="S21" s="24"/>
      <c r="T21" s="24"/>
    </row>
    <row r="22" spans="1:7" ht="12.75">
      <c r="A22" s="24"/>
      <c r="G22" s="158"/>
    </row>
    <row r="23" spans="1:7" ht="12.75">
      <c r="A23" s="158"/>
      <c r="G23" s="158"/>
    </row>
    <row r="24" spans="1:7" ht="12.75">
      <c r="A24" s="182"/>
      <c r="G24" s="158"/>
    </row>
    <row r="25" spans="1:7" ht="12.75">
      <c r="A25" s="182"/>
      <c r="B25" s="59"/>
      <c r="G25" s="158"/>
    </row>
    <row r="26" spans="1:7" ht="12.75">
      <c r="A26" s="182"/>
      <c r="B26" s="59"/>
      <c r="C26" s="183"/>
      <c r="D26" s="184"/>
      <c r="G26" s="158"/>
    </row>
    <row r="27" ht="12.75">
      <c r="A27" s="59"/>
    </row>
    <row r="28" ht="12.75">
      <c r="A28" s="59"/>
    </row>
    <row r="29" ht="12.75">
      <c r="A29" s="158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sheetProtection/>
  <mergeCells count="2">
    <mergeCell ref="A1:T1"/>
    <mergeCell ref="A2:T2"/>
  </mergeCells>
  <printOptions/>
  <pageMargins left="1.44" right="0.2" top="1" bottom="1" header="0.5" footer="0.5"/>
  <pageSetup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22">
      <selection activeCell="E33" sqref="E33"/>
    </sheetView>
  </sheetViews>
  <sheetFormatPr defaultColWidth="9.140625" defaultRowHeight="12.75"/>
  <cols>
    <col min="1" max="1" width="11.00390625" style="0" customWidth="1"/>
    <col min="2" max="2" width="13.8515625" style="0" customWidth="1"/>
    <col min="3" max="3" width="6.140625" style="0" customWidth="1"/>
    <col min="4" max="4" width="13.140625" style="0" customWidth="1"/>
    <col min="5" max="5" width="10.8515625" style="0" customWidth="1"/>
    <col min="6" max="6" width="11.8515625" style="0" customWidth="1"/>
    <col min="7" max="7" width="6.8515625" style="0" customWidth="1"/>
    <col min="8" max="8" width="8.28125" style="0" customWidth="1"/>
    <col min="9" max="9" width="5.8515625" style="0" customWidth="1"/>
    <col min="10" max="10" width="8.8515625" style="0" customWidth="1"/>
  </cols>
  <sheetData>
    <row r="1" spans="1:10" ht="12.75">
      <c r="A1" s="136" t="s">
        <v>107</v>
      </c>
      <c r="B1" s="136" t="s">
        <v>139</v>
      </c>
      <c r="C1" s="136"/>
      <c r="D1" s="136"/>
      <c r="E1" s="60"/>
      <c r="F1" s="60"/>
      <c r="G1" s="136"/>
      <c r="H1" s="60"/>
      <c r="I1" s="60"/>
      <c r="J1" s="17"/>
    </row>
    <row r="2" spans="1:7" ht="12.75">
      <c r="A2" s="1" t="s">
        <v>108</v>
      </c>
      <c r="B2" s="1" t="s">
        <v>140</v>
      </c>
      <c r="C2" s="1"/>
      <c r="D2" s="1"/>
      <c r="G2" s="1"/>
    </row>
    <row r="3" spans="1:7" ht="12.75">
      <c r="A3" s="1"/>
      <c r="B3" s="1"/>
      <c r="C3" s="1"/>
      <c r="D3" s="1"/>
      <c r="G3" s="1"/>
    </row>
    <row r="4" spans="1:10" ht="23.25" customHeight="1">
      <c r="A4" s="259" t="s">
        <v>81</v>
      </c>
      <c r="B4" s="259" t="s">
        <v>111</v>
      </c>
      <c r="C4" s="259"/>
      <c r="D4" s="259"/>
      <c r="E4" s="259" t="s">
        <v>112</v>
      </c>
      <c r="F4" s="259"/>
      <c r="G4" s="259"/>
      <c r="H4" s="259"/>
      <c r="I4" s="259"/>
      <c r="J4" s="259"/>
    </row>
    <row r="5" spans="1:10" ht="48" customHeight="1">
      <c r="A5" s="260"/>
      <c r="B5" s="131" t="s">
        <v>113</v>
      </c>
      <c r="C5" s="259" t="s">
        <v>114</v>
      </c>
      <c r="D5" s="259"/>
      <c r="E5" s="259" t="s">
        <v>113</v>
      </c>
      <c r="F5" s="259"/>
      <c r="G5" s="259" t="s">
        <v>114</v>
      </c>
      <c r="H5" s="259"/>
      <c r="I5" s="259"/>
      <c r="J5" s="259"/>
    </row>
    <row r="6" spans="1:10" ht="35.25" customHeight="1">
      <c r="A6" s="260"/>
      <c r="B6" s="131" t="s">
        <v>32</v>
      </c>
      <c r="C6" s="259" t="s">
        <v>82</v>
      </c>
      <c r="D6" s="259"/>
      <c r="E6" s="131" t="s">
        <v>32</v>
      </c>
      <c r="F6" s="131" t="s">
        <v>33</v>
      </c>
      <c r="G6" s="259" t="s">
        <v>82</v>
      </c>
      <c r="H6" s="259"/>
      <c r="I6" s="259" t="s">
        <v>83</v>
      </c>
      <c r="J6" s="259"/>
    </row>
    <row r="7" spans="1:10" ht="12.75">
      <c r="A7" s="7">
        <v>1994</v>
      </c>
      <c r="B7" s="137">
        <v>10.33</v>
      </c>
      <c r="C7" s="44" t="s">
        <v>49</v>
      </c>
      <c r="D7" s="134">
        <v>115.63</v>
      </c>
      <c r="E7" s="48">
        <v>10</v>
      </c>
      <c r="F7" s="56">
        <v>5.1</v>
      </c>
      <c r="G7" s="44" t="s">
        <v>49</v>
      </c>
      <c r="H7" s="57">
        <v>134.66</v>
      </c>
      <c r="I7" s="44" t="s">
        <v>49</v>
      </c>
      <c r="J7" s="57">
        <v>64.34</v>
      </c>
    </row>
    <row r="8" spans="1:10" ht="12.75">
      <c r="A8" s="7">
        <f aca="true" t="shared" si="0" ref="A8:A17">+A7+1</f>
        <v>1995</v>
      </c>
      <c r="B8" s="137">
        <v>10.21</v>
      </c>
      <c r="C8" s="44" t="s">
        <v>49</v>
      </c>
      <c r="D8" s="134">
        <v>118.42</v>
      </c>
      <c r="E8" s="48">
        <v>10</v>
      </c>
      <c r="F8" s="56">
        <v>6</v>
      </c>
      <c r="G8" s="44" t="s">
        <v>49</v>
      </c>
      <c r="H8" s="57">
        <v>85</v>
      </c>
      <c r="I8" s="44" t="s">
        <v>49</v>
      </c>
      <c r="J8" s="57">
        <v>33.09</v>
      </c>
    </row>
    <row r="9" spans="1:10" ht="12.75">
      <c r="A9" s="7">
        <f t="shared" si="0"/>
        <v>1996</v>
      </c>
      <c r="B9" s="137">
        <v>10.5</v>
      </c>
      <c r="C9" s="44" t="s">
        <v>49</v>
      </c>
      <c r="D9" s="134">
        <v>119.32</v>
      </c>
      <c r="E9" s="48">
        <v>9.2</v>
      </c>
      <c r="F9" s="56">
        <v>5</v>
      </c>
      <c r="G9" s="44" t="s">
        <v>49</v>
      </c>
      <c r="H9" s="57">
        <v>83.92</v>
      </c>
      <c r="I9" s="44" t="s">
        <v>49</v>
      </c>
      <c r="J9" s="57">
        <v>27.88</v>
      </c>
    </row>
    <row r="10" spans="1:10" ht="12.75">
      <c r="A10" s="7">
        <f t="shared" si="0"/>
        <v>1997</v>
      </c>
      <c r="B10" s="137">
        <v>10.55</v>
      </c>
      <c r="C10" s="44" t="s">
        <v>49</v>
      </c>
      <c r="D10" s="134">
        <v>97.28</v>
      </c>
      <c r="E10" s="48">
        <v>9.2</v>
      </c>
      <c r="F10" s="56">
        <v>5.3</v>
      </c>
      <c r="G10" s="44" t="s">
        <v>49</v>
      </c>
      <c r="H10" s="57">
        <v>89.27</v>
      </c>
      <c r="I10" s="44" t="s">
        <v>49</v>
      </c>
      <c r="J10" s="57">
        <v>42.67</v>
      </c>
    </row>
    <row r="11" spans="1:10" ht="12.75">
      <c r="A11" s="7">
        <f t="shared" si="0"/>
        <v>1998</v>
      </c>
      <c r="B11" s="137">
        <v>9.18</v>
      </c>
      <c r="C11" s="44" t="s">
        <v>49</v>
      </c>
      <c r="D11" s="134">
        <v>102.42</v>
      </c>
      <c r="E11" s="48">
        <v>9</v>
      </c>
      <c r="F11" s="56">
        <v>5</v>
      </c>
      <c r="G11" s="44" t="s">
        <v>49</v>
      </c>
      <c r="H11" s="57">
        <v>87.67</v>
      </c>
      <c r="I11" s="44" t="s">
        <v>49</v>
      </c>
      <c r="J11" s="57" t="s">
        <v>51</v>
      </c>
    </row>
    <row r="12" spans="1:10" ht="12.75">
      <c r="A12" s="7">
        <f t="shared" si="0"/>
        <v>1999</v>
      </c>
      <c r="B12" s="137">
        <v>10.51</v>
      </c>
      <c r="C12" s="44" t="s">
        <v>49</v>
      </c>
      <c r="D12" s="134">
        <v>93.62</v>
      </c>
      <c r="E12" s="48">
        <v>8</v>
      </c>
      <c r="F12" s="56">
        <v>5</v>
      </c>
      <c r="G12" s="44" t="s">
        <v>49</v>
      </c>
      <c r="H12" s="57" t="s">
        <v>51</v>
      </c>
      <c r="I12" s="44" t="s">
        <v>49</v>
      </c>
      <c r="J12" s="57" t="s">
        <v>51</v>
      </c>
    </row>
    <row r="13" spans="1:10" ht="12.75">
      <c r="A13" s="7">
        <f t="shared" si="0"/>
        <v>2000</v>
      </c>
      <c r="B13" s="137">
        <v>12.26</v>
      </c>
      <c r="C13" s="44" t="s">
        <v>49</v>
      </c>
      <c r="D13" s="134">
        <v>92.59</v>
      </c>
      <c r="E13" s="48">
        <v>11</v>
      </c>
      <c r="F13" s="56">
        <v>5.9</v>
      </c>
      <c r="G13" s="44" t="s">
        <v>49</v>
      </c>
      <c r="H13" s="57">
        <v>77.35</v>
      </c>
      <c r="I13" s="44" t="s">
        <v>49</v>
      </c>
      <c r="J13" s="57">
        <v>20.04</v>
      </c>
    </row>
    <row r="14" spans="1:10" ht="12.75">
      <c r="A14" s="7">
        <f t="shared" si="0"/>
        <v>2001</v>
      </c>
      <c r="B14" s="137">
        <v>10.64</v>
      </c>
      <c r="C14" s="44" t="s">
        <v>49</v>
      </c>
      <c r="D14" s="134">
        <v>98.65</v>
      </c>
      <c r="E14" s="48">
        <v>10.97</v>
      </c>
      <c r="F14" s="56">
        <v>4.44</v>
      </c>
      <c r="G14" s="44" t="s">
        <v>49</v>
      </c>
      <c r="H14" s="57">
        <v>74.38</v>
      </c>
      <c r="I14" s="44" t="s">
        <v>49</v>
      </c>
      <c r="J14" s="57">
        <v>18.68</v>
      </c>
    </row>
    <row r="15" spans="1:10" ht="12.75">
      <c r="A15" s="7">
        <f t="shared" si="0"/>
        <v>2002</v>
      </c>
      <c r="B15" s="138">
        <v>11.22</v>
      </c>
      <c r="C15" s="44" t="s">
        <v>49</v>
      </c>
      <c r="D15" s="135">
        <v>97.05</v>
      </c>
      <c r="E15" s="48">
        <v>9.48</v>
      </c>
      <c r="F15" s="56">
        <v>5.28</v>
      </c>
      <c r="G15" s="44" t="s">
        <v>49</v>
      </c>
      <c r="H15" s="57">
        <v>68.75</v>
      </c>
      <c r="I15" s="44" t="s">
        <v>49</v>
      </c>
      <c r="J15" s="57">
        <v>34.43</v>
      </c>
    </row>
    <row r="16" spans="1:10" ht="12.75">
      <c r="A16" s="7">
        <f t="shared" si="0"/>
        <v>2003</v>
      </c>
      <c r="B16" s="137">
        <v>9.69</v>
      </c>
      <c r="C16" s="44" t="s">
        <v>49</v>
      </c>
      <c r="D16" s="134">
        <v>93.27</v>
      </c>
      <c r="E16" s="48">
        <v>11.2</v>
      </c>
      <c r="F16" s="56">
        <v>4</v>
      </c>
      <c r="G16" s="44" t="s">
        <v>49</v>
      </c>
      <c r="H16" s="57">
        <v>97.97</v>
      </c>
      <c r="I16" s="44" t="s">
        <v>50</v>
      </c>
      <c r="J16" s="58">
        <v>94067</v>
      </c>
    </row>
    <row r="17" spans="1:10" ht="12.75">
      <c r="A17" s="7">
        <f t="shared" si="0"/>
        <v>2004</v>
      </c>
      <c r="B17" s="137">
        <v>9.47</v>
      </c>
      <c r="C17" s="44" t="s">
        <v>49</v>
      </c>
      <c r="D17" s="134">
        <v>95.17</v>
      </c>
      <c r="E17" s="48">
        <v>10.06</v>
      </c>
      <c r="F17" s="56">
        <v>4.2</v>
      </c>
      <c r="G17" s="44" t="s">
        <v>49</v>
      </c>
      <c r="H17" s="57">
        <v>98.81</v>
      </c>
      <c r="I17" s="44" t="s">
        <v>50</v>
      </c>
      <c r="J17" s="58">
        <v>312796</v>
      </c>
    </row>
    <row r="18" spans="1:10" ht="12.75">
      <c r="A18" s="7">
        <v>2005</v>
      </c>
      <c r="B18" s="137">
        <v>9.05</v>
      </c>
      <c r="C18" s="44" t="s">
        <v>49</v>
      </c>
      <c r="D18" s="134">
        <v>99.86</v>
      </c>
      <c r="E18" s="132">
        <v>10.84</v>
      </c>
      <c r="F18" s="56" t="s">
        <v>51</v>
      </c>
      <c r="G18" s="69" t="s">
        <v>49</v>
      </c>
      <c r="H18" s="57">
        <v>101.14</v>
      </c>
      <c r="I18" s="44"/>
      <c r="J18" s="58" t="s">
        <v>51</v>
      </c>
    </row>
    <row r="19" spans="1:10" ht="12.75">
      <c r="A19" s="7">
        <v>2006</v>
      </c>
      <c r="B19" s="137">
        <v>9.09</v>
      </c>
      <c r="C19" s="44" t="s">
        <v>49</v>
      </c>
      <c r="D19" s="134">
        <v>100.48</v>
      </c>
      <c r="E19" s="132">
        <v>12.8</v>
      </c>
      <c r="F19" s="56">
        <v>3.97</v>
      </c>
      <c r="G19" s="69" t="s">
        <v>49</v>
      </c>
      <c r="H19" s="57">
        <v>94.03</v>
      </c>
      <c r="I19" s="44" t="s">
        <v>50</v>
      </c>
      <c r="J19" s="58">
        <v>632361</v>
      </c>
    </row>
    <row r="20" spans="1:10" ht="12.75">
      <c r="A20" s="7">
        <v>2007</v>
      </c>
      <c r="B20" s="137">
        <v>9.02</v>
      </c>
      <c r="C20" s="44" t="s">
        <v>49</v>
      </c>
      <c r="D20" s="134">
        <v>107.7</v>
      </c>
      <c r="E20" s="132">
        <v>10.6</v>
      </c>
      <c r="F20" s="56" t="s">
        <v>51</v>
      </c>
      <c r="G20" s="69" t="s">
        <v>49</v>
      </c>
      <c r="H20" s="57">
        <v>106.2</v>
      </c>
      <c r="I20" s="44"/>
      <c r="J20" s="58" t="s">
        <v>51</v>
      </c>
    </row>
    <row r="21" spans="1:10" ht="12.75">
      <c r="A21" s="7">
        <v>2008</v>
      </c>
      <c r="B21" s="137">
        <v>8.58</v>
      </c>
      <c r="C21" s="44" t="s">
        <v>49</v>
      </c>
      <c r="D21" s="134">
        <v>137.38</v>
      </c>
      <c r="E21" s="132">
        <v>9.65</v>
      </c>
      <c r="F21" s="56">
        <v>3.5</v>
      </c>
      <c r="G21" s="69" t="s">
        <v>49</v>
      </c>
      <c r="H21" s="57">
        <v>148.4</v>
      </c>
      <c r="I21" s="44" t="s">
        <v>50</v>
      </c>
      <c r="J21" s="58">
        <v>354000</v>
      </c>
    </row>
    <row r="22" spans="1:10" ht="12.75">
      <c r="A22" s="7">
        <v>2009</v>
      </c>
      <c r="B22" s="137">
        <v>7.69</v>
      </c>
      <c r="C22" s="44" t="s">
        <v>49</v>
      </c>
      <c r="D22" s="134">
        <v>129.57</v>
      </c>
      <c r="E22" s="132">
        <v>8.75</v>
      </c>
      <c r="F22" s="56">
        <v>4.2</v>
      </c>
      <c r="G22" s="69" t="s">
        <v>49</v>
      </c>
      <c r="H22" s="57">
        <v>137.9</v>
      </c>
      <c r="I22" s="44" t="s">
        <v>50</v>
      </c>
      <c r="J22" s="58">
        <v>516000</v>
      </c>
    </row>
    <row r="23" spans="1:10" ht="12.75">
      <c r="A23" s="22">
        <v>2010</v>
      </c>
      <c r="B23" s="137">
        <v>8.04</v>
      </c>
      <c r="C23" s="44" t="s">
        <v>49</v>
      </c>
      <c r="D23" s="134">
        <v>135.01</v>
      </c>
      <c r="E23" s="133">
        <v>9.49</v>
      </c>
      <c r="F23" s="56" t="s">
        <v>105</v>
      </c>
      <c r="G23" s="125" t="s">
        <v>49</v>
      </c>
      <c r="H23" s="126">
        <v>147.4</v>
      </c>
      <c r="I23" s="44" t="s">
        <v>50</v>
      </c>
      <c r="J23" s="58">
        <v>503000</v>
      </c>
    </row>
    <row r="24" spans="1:10" ht="12.75">
      <c r="A24" s="22">
        <v>2011</v>
      </c>
      <c r="B24" s="137">
        <v>7.84</v>
      </c>
      <c r="C24" s="44" t="s">
        <v>49</v>
      </c>
      <c r="D24" s="134">
        <v>142.69</v>
      </c>
      <c r="E24" s="146">
        <v>9.27</v>
      </c>
      <c r="F24" s="147">
        <v>3.9</v>
      </c>
      <c r="G24" s="125" t="s">
        <v>49</v>
      </c>
      <c r="H24" s="148">
        <v>154.87</v>
      </c>
      <c r="I24" s="44" t="s">
        <v>50</v>
      </c>
      <c r="J24" s="149">
        <v>592000</v>
      </c>
    </row>
    <row r="25" spans="1:10" ht="12.75">
      <c r="A25" s="22">
        <v>2012</v>
      </c>
      <c r="B25" s="155">
        <v>7.7</v>
      </c>
      <c r="C25" s="44" t="s">
        <v>49</v>
      </c>
      <c r="D25" s="156">
        <v>147.22</v>
      </c>
      <c r="E25" s="146">
        <v>8.93</v>
      </c>
      <c r="F25" s="146">
        <v>3.6</v>
      </c>
      <c r="G25" s="125" t="s">
        <v>49</v>
      </c>
      <c r="H25" s="148">
        <v>155.27</v>
      </c>
      <c r="I25" s="44" t="s">
        <v>50</v>
      </c>
      <c r="J25" s="149">
        <v>635000</v>
      </c>
    </row>
    <row r="26" spans="1:10" ht="12.75">
      <c r="A26" s="22">
        <v>2013</v>
      </c>
      <c r="B26" s="180">
        <v>7.65</v>
      </c>
      <c r="C26" s="44" t="s">
        <v>49</v>
      </c>
      <c r="D26" s="134">
        <v>149.31</v>
      </c>
      <c r="E26" s="181">
        <v>9.6</v>
      </c>
      <c r="F26" s="181">
        <v>3.7</v>
      </c>
      <c r="G26" s="125" t="s">
        <v>49</v>
      </c>
      <c r="H26" s="179">
        <v>147.33</v>
      </c>
      <c r="I26" s="44" t="s">
        <v>50</v>
      </c>
      <c r="J26" s="128">
        <v>494000</v>
      </c>
    </row>
    <row r="27" spans="1:11" ht="12.75">
      <c r="A27" s="22">
        <v>2014</v>
      </c>
      <c r="B27" s="180">
        <v>7.66</v>
      </c>
      <c r="C27" s="44" t="s">
        <v>49</v>
      </c>
      <c r="D27" s="185">
        <v>154.42</v>
      </c>
      <c r="E27" s="181">
        <v>9.11</v>
      </c>
      <c r="F27" s="181">
        <v>3.8</v>
      </c>
      <c r="G27" s="125" t="s">
        <v>49</v>
      </c>
      <c r="H27" s="179">
        <v>159.53</v>
      </c>
      <c r="I27" s="44" t="s">
        <v>50</v>
      </c>
      <c r="J27" s="128">
        <v>567000</v>
      </c>
      <c r="K27" s="27"/>
    </row>
    <row r="28" spans="1:11" ht="12" customHeight="1">
      <c r="A28" s="76">
        <v>2015</v>
      </c>
      <c r="B28" s="180">
        <v>8.35</v>
      </c>
      <c r="C28" s="44" t="s">
        <v>49</v>
      </c>
      <c r="D28" s="185">
        <v>141.65</v>
      </c>
      <c r="E28" s="181">
        <v>9.87</v>
      </c>
      <c r="F28" s="181">
        <v>4</v>
      </c>
      <c r="G28" s="125" t="s">
        <v>49</v>
      </c>
      <c r="H28" s="179">
        <v>143.92</v>
      </c>
      <c r="I28" s="44" t="s">
        <v>50</v>
      </c>
      <c r="J28" s="210">
        <v>520000</v>
      </c>
      <c r="K28" s="27"/>
    </row>
    <row r="29" spans="1:11" ht="12" customHeight="1">
      <c r="A29" s="76">
        <v>2016</v>
      </c>
      <c r="B29" s="180">
        <v>8.39</v>
      </c>
      <c r="C29" s="44" t="s">
        <v>49</v>
      </c>
      <c r="D29" s="185">
        <v>131.64</v>
      </c>
      <c r="E29" s="181">
        <v>10.08</v>
      </c>
      <c r="F29" s="181">
        <v>3.8</v>
      </c>
      <c r="G29" s="125" t="s">
        <v>49</v>
      </c>
      <c r="H29" s="179">
        <v>143.45</v>
      </c>
      <c r="I29" s="44" t="s">
        <v>50</v>
      </c>
      <c r="J29" s="210">
        <v>550000</v>
      </c>
      <c r="K29" s="27"/>
    </row>
    <row r="30" spans="1:11" ht="12" customHeight="1">
      <c r="A30" s="76">
        <v>2017</v>
      </c>
      <c r="B30" s="180">
        <v>8.8</v>
      </c>
      <c r="C30" s="44" t="s">
        <v>49</v>
      </c>
      <c r="D30" s="185">
        <v>110.15</v>
      </c>
      <c r="E30" s="181">
        <v>10.45</v>
      </c>
      <c r="F30" s="181">
        <v>4.3</v>
      </c>
      <c r="G30" s="125" t="s">
        <v>49</v>
      </c>
      <c r="H30" s="179">
        <v>118.98</v>
      </c>
      <c r="I30" s="44" t="s">
        <v>50</v>
      </c>
      <c r="J30" s="210">
        <v>469000</v>
      </c>
      <c r="K30" s="27"/>
    </row>
    <row r="31" spans="1:11" ht="12" customHeight="1">
      <c r="A31" s="76">
        <v>2018</v>
      </c>
      <c r="B31" s="221" t="s">
        <v>51</v>
      </c>
      <c r="C31" s="224" t="s">
        <v>49</v>
      </c>
      <c r="D31" s="272" t="s">
        <v>51</v>
      </c>
      <c r="E31" s="220">
        <v>9.6</v>
      </c>
      <c r="F31" s="221">
        <v>4</v>
      </c>
      <c r="G31" s="222" t="s">
        <v>49</v>
      </c>
      <c r="H31" s="223">
        <v>142</v>
      </c>
      <c r="I31" s="224" t="s">
        <v>50</v>
      </c>
      <c r="J31" s="210">
        <v>575000</v>
      </c>
      <c r="K31" s="27"/>
    </row>
    <row r="32" spans="1:11" ht="12.75">
      <c r="A32" s="78">
        <v>2019</v>
      </c>
      <c r="B32" s="221" t="s">
        <v>51</v>
      </c>
      <c r="C32" s="224" t="s">
        <v>49</v>
      </c>
      <c r="D32" s="272" t="s">
        <v>51</v>
      </c>
      <c r="E32" s="220">
        <v>8.2</v>
      </c>
      <c r="F32" s="221">
        <v>4.3</v>
      </c>
      <c r="G32" s="222" t="s">
        <v>49</v>
      </c>
      <c r="H32" s="223">
        <v>145.15</v>
      </c>
      <c r="I32" s="224" t="s">
        <v>50</v>
      </c>
      <c r="J32" s="210">
        <v>530000</v>
      </c>
      <c r="K32" s="27"/>
    </row>
    <row r="33" spans="1:10" ht="5.25" customHeight="1">
      <c r="A33" s="139"/>
      <c r="B33" s="139"/>
      <c r="C33" s="3"/>
      <c r="D33" s="139"/>
      <c r="E33" s="39"/>
      <c r="F33" s="39"/>
      <c r="G33" s="39"/>
      <c r="H33" s="139"/>
      <c r="I33" s="139"/>
      <c r="J33" s="139"/>
    </row>
    <row r="34" spans="1:10" ht="12.75">
      <c r="A34" s="140"/>
      <c r="B34" s="140" t="s">
        <v>125</v>
      </c>
      <c r="F34" s="81"/>
      <c r="G34" s="24"/>
      <c r="H34" s="24"/>
      <c r="I34" s="24"/>
      <c r="J34" s="24"/>
    </row>
    <row r="35" spans="1:6" ht="12.75">
      <c r="A35" s="141" t="s">
        <v>15</v>
      </c>
      <c r="B35" s="141" t="s">
        <v>97</v>
      </c>
      <c r="C35" s="14"/>
      <c r="D35" s="14"/>
      <c r="F35" s="29"/>
    </row>
    <row r="36" spans="1:6" ht="12.75">
      <c r="A36" s="140" t="s">
        <v>17</v>
      </c>
      <c r="B36" s="140" t="s">
        <v>126</v>
      </c>
      <c r="F36" s="29"/>
    </row>
    <row r="37" spans="1:2" ht="12.75">
      <c r="A37" s="140"/>
      <c r="B37" s="140" t="s">
        <v>127</v>
      </c>
    </row>
    <row r="38" ht="12.75">
      <c r="B38" s="140"/>
    </row>
    <row r="39" ht="12.75">
      <c r="B39" s="140"/>
    </row>
  </sheetData>
  <sheetProtection/>
  <mergeCells count="9">
    <mergeCell ref="A4:A6"/>
    <mergeCell ref="B4:D4"/>
    <mergeCell ref="E4:J4"/>
    <mergeCell ref="C5:D5"/>
    <mergeCell ref="E5:F5"/>
    <mergeCell ref="G5:J5"/>
    <mergeCell ref="C6:D6"/>
    <mergeCell ref="G6:H6"/>
    <mergeCell ref="I6:J6"/>
  </mergeCells>
  <printOptions horizontalCentered="1"/>
  <pageMargins left="0.58" right="0.75" top="0.63" bottom="0.64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7.57421875" style="0" customWidth="1"/>
    <col min="2" max="2" width="1.7109375" style="0" customWidth="1"/>
    <col min="3" max="3" width="1.28515625" style="0" customWidth="1"/>
    <col min="4" max="4" width="21.421875" style="0" customWidth="1"/>
    <col min="5" max="5" width="8.00390625" style="0" customWidth="1"/>
    <col min="7" max="7" width="7.8515625" style="0" customWidth="1"/>
    <col min="9" max="9" width="8.00390625" style="0" customWidth="1"/>
    <col min="11" max="11" width="8.00390625" style="0" customWidth="1"/>
    <col min="13" max="13" width="8.00390625" style="0" customWidth="1"/>
  </cols>
  <sheetData>
    <row r="1" spans="1:7" ht="12.75">
      <c r="A1" s="54" t="s">
        <v>95</v>
      </c>
      <c r="B1" s="54"/>
      <c r="C1" s="1"/>
      <c r="D1" s="54" t="s">
        <v>141</v>
      </c>
      <c r="E1" s="51"/>
      <c r="F1" s="51"/>
      <c r="G1" s="18"/>
    </row>
    <row r="2" spans="1:4" ht="12.75">
      <c r="A2" s="1" t="s">
        <v>96</v>
      </c>
      <c r="B2" s="1"/>
      <c r="C2" s="1"/>
      <c r="D2" s="1" t="s">
        <v>142</v>
      </c>
    </row>
    <row r="4" spans="1:14" ht="12.75">
      <c r="A4" s="246" t="s">
        <v>0</v>
      </c>
      <c r="B4" s="264" t="s">
        <v>85</v>
      </c>
      <c r="C4" s="265"/>
      <c r="D4" s="248"/>
      <c r="E4" s="254">
        <v>2015</v>
      </c>
      <c r="F4" s="256"/>
      <c r="G4" s="254">
        <v>2016</v>
      </c>
      <c r="H4" s="256"/>
      <c r="I4" s="254">
        <v>2017</v>
      </c>
      <c r="J4" s="256"/>
      <c r="K4" s="254">
        <v>2018</v>
      </c>
      <c r="L4" s="256"/>
      <c r="M4" s="254">
        <v>2019</v>
      </c>
      <c r="N4" s="256"/>
    </row>
    <row r="5" spans="1:14" ht="12.75">
      <c r="A5" s="247"/>
      <c r="B5" s="266"/>
      <c r="C5" s="267"/>
      <c r="D5" s="249"/>
      <c r="E5" s="26" t="s">
        <v>26</v>
      </c>
      <c r="F5" s="26" t="s">
        <v>86</v>
      </c>
      <c r="G5" s="26" t="s">
        <v>26</v>
      </c>
      <c r="H5" s="26" t="s">
        <v>86</v>
      </c>
      <c r="I5" s="26" t="s">
        <v>26</v>
      </c>
      <c r="J5" s="26" t="s">
        <v>86</v>
      </c>
      <c r="K5" s="26" t="s">
        <v>26</v>
      </c>
      <c r="L5" s="26" t="s">
        <v>86</v>
      </c>
      <c r="M5" s="26" t="s">
        <v>26</v>
      </c>
      <c r="N5" s="26" t="s">
        <v>86</v>
      </c>
    </row>
    <row r="6" spans="1:14" ht="12.75">
      <c r="A6" s="37"/>
      <c r="B6" s="7"/>
      <c r="C6" s="8"/>
      <c r="D6" s="38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7">
        <v>1</v>
      </c>
      <c r="B7" s="27"/>
      <c r="C7" s="17"/>
      <c r="D7" s="10" t="s">
        <v>52</v>
      </c>
      <c r="E7" s="47">
        <v>217</v>
      </c>
      <c r="F7" s="47">
        <v>29832</v>
      </c>
      <c r="G7" s="47">
        <v>222</v>
      </c>
      <c r="H7" s="47">
        <v>31826</v>
      </c>
      <c r="I7" s="47">
        <v>231</v>
      </c>
      <c r="J7" s="47">
        <v>32736</v>
      </c>
      <c r="K7" s="47">
        <v>248</v>
      </c>
      <c r="L7" s="47">
        <v>33636</v>
      </c>
      <c r="M7" s="47">
        <v>265</v>
      </c>
      <c r="N7" s="47">
        <v>35819</v>
      </c>
    </row>
    <row r="8" spans="1:14" ht="12.75">
      <c r="A8" s="7">
        <v>2</v>
      </c>
      <c r="B8" s="27"/>
      <c r="C8" s="17"/>
      <c r="D8" s="10" t="s">
        <v>37</v>
      </c>
      <c r="E8" s="47">
        <v>1460</v>
      </c>
      <c r="F8" s="47">
        <v>39402</v>
      </c>
      <c r="G8" s="47">
        <v>1511</v>
      </c>
      <c r="H8" s="47">
        <v>36388</v>
      </c>
      <c r="I8" s="47">
        <v>1517</v>
      </c>
      <c r="J8" s="47">
        <v>36755</v>
      </c>
      <c r="K8" s="47">
        <v>1771</v>
      </c>
      <c r="L8" s="47">
        <v>39175</v>
      </c>
      <c r="M8" s="47">
        <v>2005</v>
      </c>
      <c r="N8" s="47">
        <v>39719</v>
      </c>
    </row>
    <row r="9" spans="1:14" ht="12.75">
      <c r="A9" s="7">
        <v>3</v>
      </c>
      <c r="B9" s="27"/>
      <c r="C9" s="17"/>
      <c r="D9" s="10" t="s">
        <v>38</v>
      </c>
      <c r="E9" s="47">
        <v>2401</v>
      </c>
      <c r="F9" s="47">
        <v>9578</v>
      </c>
      <c r="G9" s="47">
        <v>3150</v>
      </c>
      <c r="H9" s="47">
        <v>10424</v>
      </c>
      <c r="I9" s="47">
        <v>2542</v>
      </c>
      <c r="J9" s="47">
        <v>10034</v>
      </c>
      <c r="K9" s="47">
        <v>2905</v>
      </c>
      <c r="L9" s="47">
        <v>11603</v>
      </c>
      <c r="M9" s="47">
        <v>3103</v>
      </c>
      <c r="N9" s="47">
        <v>12364</v>
      </c>
    </row>
    <row r="10" spans="1:15" ht="12.75">
      <c r="A10" s="4"/>
      <c r="B10" s="28"/>
      <c r="C10" s="18"/>
      <c r="D10" s="11"/>
      <c r="E10" s="55"/>
      <c r="F10" s="55"/>
      <c r="G10" s="55"/>
      <c r="H10" s="55"/>
      <c r="I10" s="55"/>
      <c r="J10" s="55"/>
      <c r="K10" s="55"/>
      <c r="L10" s="55"/>
      <c r="M10" s="55"/>
      <c r="N10" s="227" t="s">
        <v>121</v>
      </c>
      <c r="O10" s="42"/>
    </row>
    <row r="11" spans="1:14" ht="12.75">
      <c r="A11" s="261" t="s">
        <v>14</v>
      </c>
      <c r="B11" s="262"/>
      <c r="C11" s="262"/>
      <c r="D11" s="263"/>
      <c r="E11" s="72">
        <f>SUM(E7:E10)</f>
        <v>4078</v>
      </c>
      <c r="F11" s="72">
        <f>SUM(F7:F9)</f>
        <v>78812</v>
      </c>
      <c r="G11" s="72">
        <f aca="true" t="shared" si="0" ref="G11:L11">SUM(G7:G10)</f>
        <v>4883</v>
      </c>
      <c r="H11" s="72">
        <f>SUM(H7:H9)</f>
        <v>78638</v>
      </c>
      <c r="I11" s="72">
        <f t="shared" si="0"/>
        <v>4290</v>
      </c>
      <c r="J11" s="72">
        <f>SUM(J7:J9)</f>
        <v>79525</v>
      </c>
      <c r="K11" s="72">
        <f t="shared" si="0"/>
        <v>4924</v>
      </c>
      <c r="L11" s="72">
        <f t="shared" si="0"/>
        <v>84414</v>
      </c>
      <c r="M11" s="72">
        <f>SUM(M7:M10)</f>
        <v>5373</v>
      </c>
      <c r="N11" s="72">
        <f>SUM(N7:N10)</f>
        <v>87902</v>
      </c>
    </row>
    <row r="12" spans="5:6" ht="12.75">
      <c r="E12" s="39"/>
      <c r="F12" s="39"/>
    </row>
    <row r="13" spans="1:5" ht="12.75">
      <c r="A13" s="60" t="s">
        <v>15</v>
      </c>
      <c r="B13" s="17"/>
      <c r="C13" s="15" t="s">
        <v>16</v>
      </c>
      <c r="D13" s="14" t="s">
        <v>27</v>
      </c>
      <c r="E13" s="29"/>
    </row>
    <row r="14" spans="1:5" ht="12.75">
      <c r="A14" t="s">
        <v>17</v>
      </c>
      <c r="C14" s="15" t="s">
        <v>16</v>
      </c>
      <c r="D14" t="s">
        <v>79</v>
      </c>
      <c r="E14" s="29"/>
    </row>
  </sheetData>
  <sheetProtection/>
  <mergeCells count="8">
    <mergeCell ref="M4:N4"/>
    <mergeCell ref="A11:D11"/>
    <mergeCell ref="A4:A5"/>
    <mergeCell ref="B4:D5"/>
    <mergeCell ref="E4:F4"/>
    <mergeCell ref="G4:H4"/>
    <mergeCell ref="I4:J4"/>
    <mergeCell ref="K4:L4"/>
  </mergeCells>
  <printOptions horizontalCentered="1"/>
  <pageMargins left="1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6"/>
  <sheetViews>
    <sheetView zoomScaleSheetLayoutView="100" zoomScalePageLayoutView="0" workbookViewId="0" topLeftCell="A44">
      <selection activeCell="J53" sqref="J53"/>
    </sheetView>
  </sheetViews>
  <sheetFormatPr defaultColWidth="9.140625" defaultRowHeight="12.75"/>
  <cols>
    <col min="1" max="1" width="6.421875" style="24" customWidth="1"/>
    <col min="2" max="2" width="2.28125" style="24" customWidth="1"/>
    <col min="3" max="3" width="2.57421875" style="24" customWidth="1"/>
    <col min="4" max="4" width="11.140625" style="24" customWidth="1"/>
    <col min="5" max="5" width="8.140625" style="24" customWidth="1"/>
    <col min="6" max="6" width="7.7109375" style="24" customWidth="1"/>
    <col min="7" max="7" width="7.421875" style="24" customWidth="1"/>
    <col min="8" max="8" width="7.28125" style="24" customWidth="1"/>
    <col min="9" max="9" width="7.8515625" style="24" customWidth="1"/>
    <col min="10" max="10" width="7.140625" style="24" customWidth="1"/>
    <col min="11" max="11" width="8.57421875" style="24" customWidth="1"/>
    <col min="12" max="12" width="8.421875" style="24" customWidth="1"/>
    <col min="13" max="13" width="8.00390625" style="24" customWidth="1"/>
    <col min="14" max="14" width="7.7109375" style="24" bestFit="1" customWidth="1"/>
    <col min="15" max="15" width="7.7109375" style="24" customWidth="1"/>
    <col min="16" max="16" width="8.00390625" style="24" customWidth="1"/>
    <col min="17" max="17" width="7.7109375" style="24" customWidth="1"/>
    <col min="18" max="18" width="7.57421875" style="24" customWidth="1"/>
    <col min="19" max="19" width="8.140625" style="24" customWidth="1"/>
    <col min="20" max="20" width="9.28125" style="24" customWidth="1"/>
    <col min="21" max="16384" width="8.8515625" style="24" customWidth="1"/>
  </cols>
  <sheetData>
    <row r="1" spans="1:11" ht="12.75">
      <c r="A1" s="54" t="s">
        <v>84</v>
      </c>
      <c r="B1" s="54"/>
      <c r="C1" s="1"/>
      <c r="D1" s="54" t="s">
        <v>143</v>
      </c>
      <c r="E1" s="51"/>
      <c r="F1" s="51"/>
      <c r="G1" s="51"/>
      <c r="H1" s="51"/>
      <c r="I1" s="51"/>
      <c r="J1" s="51"/>
      <c r="K1" s="51"/>
    </row>
    <row r="2" spans="1:4" ht="12.75">
      <c r="A2" s="1" t="s">
        <v>34</v>
      </c>
      <c r="B2" s="1"/>
      <c r="C2" s="1"/>
      <c r="D2" s="1" t="s">
        <v>144</v>
      </c>
    </row>
    <row r="4" spans="1:20" ht="12.75">
      <c r="A4" s="246" t="s">
        <v>0</v>
      </c>
      <c r="B4" s="265" t="s">
        <v>88</v>
      </c>
      <c r="C4" s="265"/>
      <c r="D4" s="248"/>
      <c r="E4" s="268">
        <v>2015</v>
      </c>
      <c r="F4" s="269"/>
      <c r="G4" s="269"/>
      <c r="H4" s="269"/>
      <c r="I4" s="269"/>
      <c r="J4" s="269"/>
      <c r="K4" s="269"/>
      <c r="L4" s="270"/>
      <c r="M4" s="268">
        <v>2016</v>
      </c>
      <c r="N4" s="269"/>
      <c r="O4" s="269"/>
      <c r="P4" s="269"/>
      <c r="Q4" s="269"/>
      <c r="R4" s="269"/>
      <c r="S4" s="269"/>
      <c r="T4" s="270"/>
    </row>
    <row r="5" spans="1:20" ht="57" customHeight="1">
      <c r="A5" s="247"/>
      <c r="B5" s="267"/>
      <c r="C5" s="267"/>
      <c r="D5" s="249"/>
      <c r="E5" s="233" t="s">
        <v>36</v>
      </c>
      <c r="F5" s="233" t="s">
        <v>86</v>
      </c>
      <c r="G5" s="233" t="s">
        <v>37</v>
      </c>
      <c r="H5" s="233" t="s">
        <v>86</v>
      </c>
      <c r="I5" s="233" t="s">
        <v>38</v>
      </c>
      <c r="J5" s="233" t="s">
        <v>86</v>
      </c>
      <c r="K5" s="233" t="s">
        <v>92</v>
      </c>
      <c r="L5" s="233" t="s">
        <v>89</v>
      </c>
      <c r="M5" s="233" t="s">
        <v>36</v>
      </c>
      <c r="N5" s="233" t="s">
        <v>86</v>
      </c>
      <c r="O5" s="233" t="s">
        <v>37</v>
      </c>
      <c r="P5" s="233" t="s">
        <v>86</v>
      </c>
      <c r="Q5" s="233" t="s">
        <v>38</v>
      </c>
      <c r="R5" s="233" t="s">
        <v>86</v>
      </c>
      <c r="S5" s="233" t="s">
        <v>92</v>
      </c>
      <c r="T5" s="233" t="s">
        <v>89</v>
      </c>
    </row>
    <row r="6" spans="1:20" ht="12.75">
      <c r="A6" s="30"/>
      <c r="B6" s="201"/>
      <c r="C6" s="201"/>
      <c r="D6" s="38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2" ht="12.75">
      <c r="A7" s="76">
        <v>1</v>
      </c>
      <c r="B7" s="66" t="s">
        <v>39</v>
      </c>
      <c r="C7" s="66"/>
      <c r="D7" s="68"/>
      <c r="E7" s="229">
        <v>26</v>
      </c>
      <c r="F7" s="229">
        <v>3463</v>
      </c>
      <c r="G7" s="229">
        <v>197</v>
      </c>
      <c r="H7" s="230">
        <v>4800</v>
      </c>
      <c r="I7" s="229">
        <v>67</v>
      </c>
      <c r="J7" s="229">
        <v>364</v>
      </c>
      <c r="K7" s="229">
        <f>E7+G7+I7</f>
        <v>290</v>
      </c>
      <c r="L7" s="228">
        <f>F7+H7+J7</f>
        <v>8627</v>
      </c>
      <c r="M7" s="229">
        <v>26</v>
      </c>
      <c r="N7" s="229">
        <v>3591</v>
      </c>
      <c r="O7" s="229">
        <v>211</v>
      </c>
      <c r="P7" s="230">
        <v>4926</v>
      </c>
      <c r="Q7" s="229">
        <v>72</v>
      </c>
      <c r="R7" s="229">
        <v>364</v>
      </c>
      <c r="S7" s="229">
        <f>M7+O7+Q7</f>
        <v>309</v>
      </c>
      <c r="T7" s="228">
        <f>N7+P7+R7</f>
        <v>8881</v>
      </c>
      <c r="U7" s="234"/>
      <c r="V7" s="234"/>
    </row>
    <row r="8" spans="1:22" ht="12.75">
      <c r="A8" s="76">
        <v>2</v>
      </c>
      <c r="B8" s="77" t="s">
        <v>53</v>
      </c>
      <c r="C8" s="66"/>
      <c r="D8" s="68"/>
      <c r="E8" s="229">
        <v>154</v>
      </c>
      <c r="F8" s="229">
        <v>24210</v>
      </c>
      <c r="G8" s="229">
        <v>427</v>
      </c>
      <c r="H8" s="229">
        <v>23779</v>
      </c>
      <c r="I8" s="229">
        <v>441</v>
      </c>
      <c r="J8" s="229">
        <v>1801</v>
      </c>
      <c r="K8" s="229">
        <f>E8+G8+I8</f>
        <v>1022</v>
      </c>
      <c r="L8" s="228">
        <f>F8+H8+J8</f>
        <v>49790</v>
      </c>
      <c r="M8" s="229">
        <v>157</v>
      </c>
      <c r="N8" s="229">
        <v>26368</v>
      </c>
      <c r="O8" s="229">
        <v>406</v>
      </c>
      <c r="P8" s="229">
        <v>19804</v>
      </c>
      <c r="Q8" s="229">
        <v>716</v>
      </c>
      <c r="R8" s="229">
        <v>2527</v>
      </c>
      <c r="S8" s="229">
        <f aca="true" t="shared" si="0" ref="S8:S15">M8+O8+Q8</f>
        <v>1279</v>
      </c>
      <c r="T8" s="228">
        <f aca="true" t="shared" si="1" ref="T8:T15">N8+P8+R8</f>
        <v>48699</v>
      </c>
      <c r="U8" s="234"/>
      <c r="V8" s="234"/>
    </row>
    <row r="9" spans="1:22" ht="12.75">
      <c r="A9" s="76">
        <v>3</v>
      </c>
      <c r="B9" s="77" t="s">
        <v>54</v>
      </c>
      <c r="C9" s="66"/>
      <c r="D9" s="68"/>
      <c r="E9" s="231" t="s">
        <v>51</v>
      </c>
      <c r="F9" s="231">
        <v>0</v>
      </c>
      <c r="G9" s="228">
        <v>6</v>
      </c>
      <c r="H9" s="228">
        <v>125</v>
      </c>
      <c r="I9" s="228">
        <v>10</v>
      </c>
      <c r="J9" s="228">
        <v>60</v>
      </c>
      <c r="K9" s="229">
        <v>16</v>
      </c>
      <c r="L9" s="229">
        <v>185</v>
      </c>
      <c r="M9" s="231">
        <v>0</v>
      </c>
      <c r="N9" s="231">
        <v>0</v>
      </c>
      <c r="O9" s="228">
        <v>6</v>
      </c>
      <c r="P9" s="228">
        <v>125</v>
      </c>
      <c r="Q9" s="228">
        <v>12</v>
      </c>
      <c r="R9" s="228">
        <v>54</v>
      </c>
      <c r="S9" s="229">
        <f t="shared" si="0"/>
        <v>18</v>
      </c>
      <c r="T9" s="228">
        <f t="shared" si="1"/>
        <v>179</v>
      </c>
      <c r="U9" s="234"/>
      <c r="V9" s="234"/>
    </row>
    <row r="10" spans="1:22" ht="12.75">
      <c r="A10" s="76">
        <f aca="true" t="shared" si="2" ref="A10:A15">1+A9</f>
        <v>4</v>
      </c>
      <c r="B10" s="77" t="s">
        <v>55</v>
      </c>
      <c r="C10" s="66"/>
      <c r="D10" s="68"/>
      <c r="E10" s="228">
        <v>11</v>
      </c>
      <c r="F10" s="228">
        <v>551</v>
      </c>
      <c r="G10" s="228">
        <v>187</v>
      </c>
      <c r="H10" s="228">
        <v>2876</v>
      </c>
      <c r="I10" s="228">
        <v>263</v>
      </c>
      <c r="J10" s="228">
        <v>1091</v>
      </c>
      <c r="K10" s="229">
        <f>E10+G10+I10</f>
        <v>461</v>
      </c>
      <c r="L10" s="228">
        <f>F10+H10+J10</f>
        <v>4518</v>
      </c>
      <c r="M10" s="228">
        <v>11</v>
      </c>
      <c r="N10" s="228">
        <v>501</v>
      </c>
      <c r="O10" s="228">
        <v>187</v>
      </c>
      <c r="P10" s="228">
        <v>2876</v>
      </c>
      <c r="Q10" s="228">
        <v>316</v>
      </c>
      <c r="R10" s="228">
        <v>1180</v>
      </c>
      <c r="S10" s="229">
        <f t="shared" si="0"/>
        <v>514</v>
      </c>
      <c r="T10" s="228">
        <f t="shared" si="1"/>
        <v>4557</v>
      </c>
      <c r="U10" s="234"/>
      <c r="V10" s="234"/>
    </row>
    <row r="11" spans="1:22" ht="12.75">
      <c r="A11" s="76">
        <f t="shared" si="2"/>
        <v>5</v>
      </c>
      <c r="B11" s="77" t="s">
        <v>56</v>
      </c>
      <c r="C11" s="66"/>
      <c r="D11" s="68"/>
      <c r="E11" s="228">
        <v>14</v>
      </c>
      <c r="F11" s="228">
        <v>627</v>
      </c>
      <c r="G11" s="228">
        <v>198</v>
      </c>
      <c r="H11" s="228">
        <v>2811</v>
      </c>
      <c r="I11" s="228">
        <v>1077</v>
      </c>
      <c r="J11" s="228">
        <v>4586</v>
      </c>
      <c r="K11" s="229">
        <f>E11+G11+I11</f>
        <v>1289</v>
      </c>
      <c r="L11" s="228">
        <f>F11+H11+J11</f>
        <v>8024</v>
      </c>
      <c r="M11" s="228">
        <v>14</v>
      </c>
      <c r="N11" s="228">
        <v>621</v>
      </c>
      <c r="O11" s="228">
        <v>198</v>
      </c>
      <c r="P11" s="228">
        <v>2813</v>
      </c>
      <c r="Q11" s="228">
        <v>1077</v>
      </c>
      <c r="R11" s="228">
        <v>4586</v>
      </c>
      <c r="S11" s="229">
        <f t="shared" si="0"/>
        <v>1289</v>
      </c>
      <c r="T11" s="228">
        <f t="shared" si="1"/>
        <v>8020</v>
      </c>
      <c r="U11" s="234"/>
      <c r="V11" s="234"/>
    </row>
    <row r="12" spans="1:22" ht="12.75">
      <c r="A12" s="76">
        <f t="shared" si="2"/>
        <v>6</v>
      </c>
      <c r="B12" s="77" t="s">
        <v>57</v>
      </c>
      <c r="C12" s="66"/>
      <c r="D12" s="68"/>
      <c r="E12" s="231" t="s">
        <v>51</v>
      </c>
      <c r="F12" s="231">
        <v>0</v>
      </c>
      <c r="G12" s="228">
        <v>63</v>
      </c>
      <c r="H12" s="228">
        <v>570</v>
      </c>
      <c r="I12" s="232">
        <v>21</v>
      </c>
      <c r="J12" s="232">
        <v>21</v>
      </c>
      <c r="K12" s="229">
        <v>84</v>
      </c>
      <c r="L12" s="229">
        <v>591</v>
      </c>
      <c r="M12" s="231">
        <v>0</v>
      </c>
      <c r="N12" s="231">
        <v>0</v>
      </c>
      <c r="O12" s="228">
        <v>63</v>
      </c>
      <c r="P12" s="228">
        <v>583</v>
      </c>
      <c r="Q12" s="232">
        <v>21</v>
      </c>
      <c r="R12" s="232">
        <v>39</v>
      </c>
      <c r="S12" s="229">
        <f t="shared" si="0"/>
        <v>84</v>
      </c>
      <c r="T12" s="228">
        <f t="shared" si="1"/>
        <v>622</v>
      </c>
      <c r="U12" s="234"/>
      <c r="V12" s="234"/>
    </row>
    <row r="13" spans="1:22" ht="12.75">
      <c r="A13" s="76">
        <f t="shared" si="2"/>
        <v>7</v>
      </c>
      <c r="B13" s="77" t="s">
        <v>58</v>
      </c>
      <c r="C13" s="66"/>
      <c r="D13" s="68"/>
      <c r="E13" s="228">
        <v>1</v>
      </c>
      <c r="F13" s="228">
        <v>24</v>
      </c>
      <c r="G13" s="228">
        <v>181</v>
      </c>
      <c r="H13" s="228">
        <v>1012</v>
      </c>
      <c r="I13" s="228">
        <v>15</v>
      </c>
      <c r="J13" s="228">
        <v>33</v>
      </c>
      <c r="K13" s="229">
        <f aca="true" t="shared" si="3" ref="K13:L15">E13+G13+I13</f>
        <v>197</v>
      </c>
      <c r="L13" s="228">
        <f t="shared" si="3"/>
        <v>1069</v>
      </c>
      <c r="M13" s="228">
        <v>1</v>
      </c>
      <c r="N13" s="228">
        <v>20</v>
      </c>
      <c r="O13" s="228">
        <v>181</v>
      </c>
      <c r="P13" s="228">
        <v>1011</v>
      </c>
      <c r="Q13" s="228">
        <v>15</v>
      </c>
      <c r="R13" s="228">
        <v>33</v>
      </c>
      <c r="S13" s="229">
        <f t="shared" si="0"/>
        <v>197</v>
      </c>
      <c r="T13" s="228">
        <f t="shared" si="1"/>
        <v>1064</v>
      </c>
      <c r="U13" s="234"/>
      <c r="V13" s="234"/>
    </row>
    <row r="14" spans="1:22" ht="12.75">
      <c r="A14" s="76">
        <f t="shared" si="2"/>
        <v>8</v>
      </c>
      <c r="B14" s="77" t="s">
        <v>59</v>
      </c>
      <c r="C14" s="66"/>
      <c r="D14" s="68"/>
      <c r="E14" s="228">
        <v>7</v>
      </c>
      <c r="F14" s="228">
        <v>297</v>
      </c>
      <c r="G14" s="228">
        <v>165</v>
      </c>
      <c r="H14" s="228">
        <v>2757</v>
      </c>
      <c r="I14" s="228">
        <v>224</v>
      </c>
      <c r="J14" s="228">
        <v>800</v>
      </c>
      <c r="K14" s="229">
        <f t="shared" si="3"/>
        <v>396</v>
      </c>
      <c r="L14" s="228">
        <f t="shared" si="3"/>
        <v>3854</v>
      </c>
      <c r="M14" s="228">
        <v>9</v>
      </c>
      <c r="N14" s="228">
        <v>360</v>
      </c>
      <c r="O14" s="228">
        <v>187</v>
      </c>
      <c r="P14" s="228">
        <v>3092</v>
      </c>
      <c r="Q14" s="228">
        <v>224</v>
      </c>
      <c r="R14" s="228">
        <v>800</v>
      </c>
      <c r="S14" s="229">
        <f t="shared" si="0"/>
        <v>420</v>
      </c>
      <c r="T14" s="228">
        <f t="shared" si="1"/>
        <v>4252</v>
      </c>
      <c r="U14" s="234"/>
      <c r="V14" s="234"/>
    </row>
    <row r="15" spans="1:22" ht="12.75">
      <c r="A15" s="76">
        <f t="shared" si="2"/>
        <v>9</v>
      </c>
      <c r="B15" s="77" t="s">
        <v>60</v>
      </c>
      <c r="C15" s="66"/>
      <c r="D15" s="68"/>
      <c r="E15" s="228">
        <v>4</v>
      </c>
      <c r="F15" s="228">
        <v>391</v>
      </c>
      <c r="G15" s="228">
        <v>36</v>
      </c>
      <c r="H15" s="228">
        <v>672</v>
      </c>
      <c r="I15" s="228">
        <v>99</v>
      </c>
      <c r="J15" s="232">
        <v>444</v>
      </c>
      <c r="K15" s="229">
        <f t="shared" si="3"/>
        <v>139</v>
      </c>
      <c r="L15" s="228">
        <f t="shared" si="3"/>
        <v>1507</v>
      </c>
      <c r="M15" s="228">
        <v>4</v>
      </c>
      <c r="N15" s="228">
        <v>365</v>
      </c>
      <c r="O15" s="228">
        <v>72</v>
      </c>
      <c r="P15" s="228">
        <v>1158</v>
      </c>
      <c r="Q15" s="228">
        <v>125</v>
      </c>
      <c r="R15" s="232">
        <v>489</v>
      </c>
      <c r="S15" s="229">
        <f t="shared" si="0"/>
        <v>201</v>
      </c>
      <c r="T15" s="228">
        <f t="shared" si="1"/>
        <v>2012</v>
      </c>
      <c r="U15" s="234"/>
      <c r="V15" s="234"/>
    </row>
    <row r="16" spans="1:20" ht="12.75">
      <c r="A16" s="41"/>
      <c r="B16" s="54"/>
      <c r="C16" s="54"/>
      <c r="D16" s="73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</row>
    <row r="17" spans="1:22" ht="12.75">
      <c r="A17" s="41"/>
      <c r="B17" s="54"/>
      <c r="C17" s="54"/>
      <c r="D17" s="73"/>
      <c r="E17" s="72">
        <f>SUM(E7:E15)</f>
        <v>217</v>
      </c>
      <c r="F17" s="72">
        <f aca="true" t="shared" si="4" ref="F17:T17">SUM(F7:F15)</f>
        <v>29563</v>
      </c>
      <c r="G17" s="72">
        <f t="shared" si="4"/>
        <v>1460</v>
      </c>
      <c r="H17" s="72">
        <f t="shared" si="4"/>
        <v>39402</v>
      </c>
      <c r="I17" s="72">
        <f t="shared" si="4"/>
        <v>2217</v>
      </c>
      <c r="J17" s="72">
        <f t="shared" si="4"/>
        <v>9200</v>
      </c>
      <c r="K17" s="72">
        <f t="shared" si="4"/>
        <v>3894</v>
      </c>
      <c r="L17" s="72">
        <f t="shared" si="4"/>
        <v>78165</v>
      </c>
      <c r="M17" s="72">
        <f t="shared" si="4"/>
        <v>222</v>
      </c>
      <c r="N17" s="72">
        <f t="shared" si="4"/>
        <v>31826</v>
      </c>
      <c r="O17" s="72">
        <f t="shared" si="4"/>
        <v>1511</v>
      </c>
      <c r="P17" s="72">
        <f t="shared" si="4"/>
        <v>36388</v>
      </c>
      <c r="Q17" s="72">
        <f t="shared" si="4"/>
        <v>2578</v>
      </c>
      <c r="R17" s="72">
        <f t="shared" si="4"/>
        <v>10072</v>
      </c>
      <c r="S17" s="72">
        <f t="shared" si="4"/>
        <v>4311</v>
      </c>
      <c r="T17" s="72">
        <f t="shared" si="4"/>
        <v>78286</v>
      </c>
      <c r="U17" s="234"/>
      <c r="V17" s="234"/>
    </row>
    <row r="18" spans="1:28" ht="12.75">
      <c r="A18" s="201"/>
      <c r="B18" s="66"/>
      <c r="C18" s="66"/>
      <c r="D18" s="66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</row>
    <row r="19" spans="1:28" ht="12.75">
      <c r="A19" s="16" t="s">
        <v>84</v>
      </c>
      <c r="B19" s="16"/>
      <c r="C19" s="16"/>
      <c r="D19" s="16" t="s">
        <v>73</v>
      </c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</row>
    <row r="20" spans="1:28" ht="12.75">
      <c r="A20" s="1" t="s">
        <v>34</v>
      </c>
      <c r="D20" s="1" t="s">
        <v>74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</row>
    <row r="21" spans="5:12" ht="12.75">
      <c r="E21" s="236"/>
      <c r="F21" s="236"/>
      <c r="G21" s="236"/>
      <c r="H21" s="236"/>
      <c r="I21" s="236"/>
      <c r="J21" s="236"/>
      <c r="K21" s="236"/>
      <c r="L21" s="236"/>
    </row>
    <row r="22" spans="1:20" ht="12.75">
      <c r="A22" s="246" t="s">
        <v>0</v>
      </c>
      <c r="B22" s="265" t="s">
        <v>88</v>
      </c>
      <c r="C22" s="265"/>
      <c r="D22" s="248"/>
      <c r="E22" s="268">
        <v>2017</v>
      </c>
      <c r="F22" s="269"/>
      <c r="G22" s="269"/>
      <c r="H22" s="269"/>
      <c r="I22" s="269"/>
      <c r="J22" s="269"/>
      <c r="K22" s="269"/>
      <c r="L22" s="270"/>
      <c r="M22" s="268">
        <v>2018</v>
      </c>
      <c r="N22" s="269"/>
      <c r="O22" s="269"/>
      <c r="P22" s="269"/>
      <c r="Q22" s="269"/>
      <c r="R22" s="269"/>
      <c r="S22" s="269"/>
      <c r="T22" s="270"/>
    </row>
    <row r="23" spans="1:20" ht="46.5" customHeight="1">
      <c r="A23" s="247"/>
      <c r="B23" s="267"/>
      <c r="C23" s="267"/>
      <c r="D23" s="249"/>
      <c r="E23" s="233" t="s">
        <v>36</v>
      </c>
      <c r="F23" s="233" t="s">
        <v>86</v>
      </c>
      <c r="G23" s="233" t="s">
        <v>37</v>
      </c>
      <c r="H23" s="233" t="s">
        <v>86</v>
      </c>
      <c r="I23" s="233" t="s">
        <v>38</v>
      </c>
      <c r="J23" s="233" t="s">
        <v>86</v>
      </c>
      <c r="K23" s="233" t="s">
        <v>92</v>
      </c>
      <c r="L23" s="233" t="s">
        <v>89</v>
      </c>
      <c r="M23" s="233" t="s">
        <v>36</v>
      </c>
      <c r="N23" s="233" t="s">
        <v>86</v>
      </c>
      <c r="O23" s="233" t="s">
        <v>37</v>
      </c>
      <c r="P23" s="233" t="s">
        <v>86</v>
      </c>
      <c r="Q23" s="233" t="s">
        <v>38</v>
      </c>
      <c r="R23" s="233" t="s">
        <v>86</v>
      </c>
      <c r="S23" s="233" t="s">
        <v>92</v>
      </c>
      <c r="T23" s="233" t="s">
        <v>89</v>
      </c>
    </row>
    <row r="24" spans="1:20" ht="12.75">
      <c r="A24" s="30"/>
      <c r="B24" s="201"/>
      <c r="C24" s="201"/>
      <c r="D24" s="3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76">
        <v>1</v>
      </c>
      <c r="B25" s="66" t="s">
        <v>39</v>
      </c>
      <c r="C25" s="66"/>
      <c r="D25" s="68"/>
      <c r="E25" s="229">
        <v>34</v>
      </c>
      <c r="F25" s="229">
        <v>4874</v>
      </c>
      <c r="G25" s="229">
        <v>214</v>
      </c>
      <c r="H25" s="230">
        <v>5001</v>
      </c>
      <c r="I25" s="229">
        <v>72</v>
      </c>
      <c r="J25" s="229">
        <v>365</v>
      </c>
      <c r="K25" s="229">
        <f>E25+G25+I25</f>
        <v>320</v>
      </c>
      <c r="L25" s="228">
        <f>F25+H25+J25</f>
        <v>10240</v>
      </c>
      <c r="M25" s="229">
        <v>34</v>
      </c>
      <c r="N25" s="229">
        <v>4874</v>
      </c>
      <c r="O25" s="229">
        <v>214</v>
      </c>
      <c r="P25" s="230">
        <v>5001</v>
      </c>
      <c r="Q25" s="229">
        <v>72</v>
      </c>
      <c r="R25" s="229">
        <v>365</v>
      </c>
      <c r="S25" s="229">
        <f>M25+O25+Q25</f>
        <v>320</v>
      </c>
      <c r="T25" s="228">
        <f>N25+P25+R25</f>
        <v>10240</v>
      </c>
    </row>
    <row r="26" spans="1:20" ht="12.75">
      <c r="A26" s="76">
        <v>2</v>
      </c>
      <c r="B26" s="77" t="s">
        <v>53</v>
      </c>
      <c r="C26" s="66"/>
      <c r="D26" s="68"/>
      <c r="E26" s="229">
        <v>156</v>
      </c>
      <c r="F26" s="229">
        <v>25868</v>
      </c>
      <c r="G26" s="229">
        <v>406</v>
      </c>
      <c r="H26" s="229">
        <v>19804</v>
      </c>
      <c r="I26" s="229">
        <v>716</v>
      </c>
      <c r="J26" s="229">
        <v>2527</v>
      </c>
      <c r="K26" s="229">
        <f>E26+G26+I26</f>
        <v>1278</v>
      </c>
      <c r="L26" s="228">
        <f>F26+H26+J26</f>
        <v>48199</v>
      </c>
      <c r="M26" s="229">
        <v>156</v>
      </c>
      <c r="N26" s="229">
        <v>25868</v>
      </c>
      <c r="O26" s="229">
        <v>406</v>
      </c>
      <c r="P26" s="229">
        <v>19804</v>
      </c>
      <c r="Q26" s="229">
        <v>716</v>
      </c>
      <c r="R26" s="229">
        <v>2527</v>
      </c>
      <c r="S26" s="229">
        <f>M26+O26+Q26</f>
        <v>1278</v>
      </c>
      <c r="T26" s="228">
        <f>N26+P26+R26</f>
        <v>48199</v>
      </c>
    </row>
    <row r="27" spans="1:20" ht="12.75">
      <c r="A27" s="76">
        <v>3</v>
      </c>
      <c r="B27" s="77" t="s">
        <v>54</v>
      </c>
      <c r="C27" s="66"/>
      <c r="D27" s="68"/>
      <c r="E27" s="237" t="s">
        <v>51</v>
      </c>
      <c r="F27" s="237" t="s">
        <v>51</v>
      </c>
      <c r="G27" s="228">
        <v>6</v>
      </c>
      <c r="H27" s="228">
        <v>125</v>
      </c>
      <c r="I27" s="228">
        <v>22</v>
      </c>
      <c r="J27" s="228">
        <v>56</v>
      </c>
      <c r="K27" s="229">
        <v>28</v>
      </c>
      <c r="L27" s="228">
        <v>181</v>
      </c>
      <c r="M27" s="237" t="s">
        <v>51</v>
      </c>
      <c r="N27" s="237" t="s">
        <v>51</v>
      </c>
      <c r="O27" s="228">
        <v>26</v>
      </c>
      <c r="P27" s="228">
        <v>154</v>
      </c>
      <c r="Q27" s="228">
        <v>26</v>
      </c>
      <c r="R27" s="228">
        <v>79</v>
      </c>
      <c r="S27" s="229">
        <v>28</v>
      </c>
      <c r="T27" s="228">
        <v>181</v>
      </c>
    </row>
    <row r="28" spans="1:20" ht="12.75">
      <c r="A28" s="76">
        <f aca="true" t="shared" si="5" ref="A28:A33">1+A27</f>
        <v>4</v>
      </c>
      <c r="B28" s="77" t="s">
        <v>55</v>
      </c>
      <c r="C28" s="66"/>
      <c r="D28" s="68"/>
      <c r="E28" s="228">
        <v>11</v>
      </c>
      <c r="F28" s="228">
        <v>501</v>
      </c>
      <c r="G28" s="228">
        <v>187</v>
      </c>
      <c r="H28" s="228">
        <v>2876</v>
      </c>
      <c r="I28" s="228">
        <v>263</v>
      </c>
      <c r="J28" s="228">
        <v>1091</v>
      </c>
      <c r="K28" s="229">
        <f>E28+G28+I28</f>
        <v>461</v>
      </c>
      <c r="L28" s="228">
        <f>F28+H28+J28</f>
        <v>4468</v>
      </c>
      <c r="M28" s="228">
        <v>20</v>
      </c>
      <c r="N28" s="228">
        <v>986</v>
      </c>
      <c r="O28" s="228">
        <v>194</v>
      </c>
      <c r="P28" s="228">
        <v>3032</v>
      </c>
      <c r="Q28" s="228">
        <v>320</v>
      </c>
      <c r="R28" s="228">
        <v>1324</v>
      </c>
      <c r="S28" s="229">
        <f>M28+O28+Q28</f>
        <v>534</v>
      </c>
      <c r="T28" s="228">
        <f>N28+P28+R28</f>
        <v>5342</v>
      </c>
    </row>
    <row r="29" spans="1:20" ht="12.75">
      <c r="A29" s="76">
        <f t="shared" si="5"/>
        <v>5</v>
      </c>
      <c r="B29" s="77" t="s">
        <v>56</v>
      </c>
      <c r="C29" s="66"/>
      <c r="D29" s="68"/>
      <c r="E29" s="228">
        <v>16</v>
      </c>
      <c r="F29" s="228">
        <v>746</v>
      </c>
      <c r="G29" s="228">
        <v>199</v>
      </c>
      <c r="H29" s="228">
        <v>2964</v>
      </c>
      <c r="I29" s="228">
        <v>1079</v>
      </c>
      <c r="J29" s="228">
        <v>4597</v>
      </c>
      <c r="K29" s="229">
        <f>E29+G29+I29</f>
        <v>1294</v>
      </c>
      <c r="L29" s="228">
        <f>F29+H29+J29</f>
        <v>8307</v>
      </c>
      <c r="M29" s="228">
        <v>23</v>
      </c>
      <c r="N29" s="228">
        <v>1153</v>
      </c>
      <c r="O29" s="228">
        <v>297</v>
      </c>
      <c r="P29" s="228">
        <v>4464</v>
      </c>
      <c r="Q29" s="228">
        <v>1310</v>
      </c>
      <c r="R29" s="228">
        <v>5626</v>
      </c>
      <c r="S29" s="229">
        <f>M29+O29+Q29</f>
        <v>1630</v>
      </c>
      <c r="T29" s="228">
        <f>N29+P29+R29</f>
        <v>11243</v>
      </c>
    </row>
    <row r="30" spans="1:20" ht="12.75">
      <c r="A30" s="76">
        <f t="shared" si="5"/>
        <v>6</v>
      </c>
      <c r="B30" s="77" t="s">
        <v>57</v>
      </c>
      <c r="C30" s="66"/>
      <c r="D30" s="68"/>
      <c r="E30" s="237" t="s">
        <v>51</v>
      </c>
      <c r="F30" s="237" t="s">
        <v>51</v>
      </c>
      <c r="G30" s="228">
        <v>63</v>
      </c>
      <c r="H30" s="228">
        <v>583</v>
      </c>
      <c r="I30" s="232">
        <v>21</v>
      </c>
      <c r="J30" s="232">
        <v>39</v>
      </c>
      <c r="K30" s="229">
        <v>84</v>
      </c>
      <c r="L30" s="228">
        <v>622</v>
      </c>
      <c r="M30" s="237" t="s">
        <v>51</v>
      </c>
      <c r="N30" s="237" t="s">
        <v>51</v>
      </c>
      <c r="O30" s="228">
        <v>67</v>
      </c>
      <c r="P30" s="228">
        <v>583</v>
      </c>
      <c r="Q30" s="232">
        <v>21</v>
      </c>
      <c r="R30" s="232">
        <v>39</v>
      </c>
      <c r="S30" s="229">
        <v>84</v>
      </c>
      <c r="T30" s="228">
        <v>622</v>
      </c>
    </row>
    <row r="31" spans="1:20" ht="12.75">
      <c r="A31" s="76">
        <f t="shared" si="5"/>
        <v>7</v>
      </c>
      <c r="B31" s="77" t="s">
        <v>58</v>
      </c>
      <c r="C31" s="66"/>
      <c r="D31" s="68"/>
      <c r="E31" s="228">
        <v>1</v>
      </c>
      <c r="F31" s="228">
        <v>20</v>
      </c>
      <c r="G31" s="228">
        <v>181</v>
      </c>
      <c r="H31" s="228">
        <v>1011</v>
      </c>
      <c r="I31" s="228">
        <v>15</v>
      </c>
      <c r="J31" s="228">
        <v>33</v>
      </c>
      <c r="K31" s="229">
        <v>197</v>
      </c>
      <c r="L31" s="228">
        <f aca="true" t="shared" si="6" ref="K31:L33">F31+H31+J31</f>
        <v>1064</v>
      </c>
      <c r="M31" s="228">
        <v>1</v>
      </c>
      <c r="N31" s="228">
        <v>20</v>
      </c>
      <c r="O31" s="228">
        <v>249</v>
      </c>
      <c r="P31" s="228">
        <v>1261</v>
      </c>
      <c r="Q31" s="228">
        <v>16</v>
      </c>
      <c r="R31" s="228">
        <v>33</v>
      </c>
      <c r="S31" s="229">
        <f aca="true" t="shared" si="7" ref="S31:T33">M31+O31+Q31</f>
        <v>266</v>
      </c>
      <c r="T31" s="228">
        <f t="shared" si="7"/>
        <v>1314</v>
      </c>
    </row>
    <row r="32" spans="1:20" ht="12.75">
      <c r="A32" s="76">
        <f t="shared" si="5"/>
        <v>8</v>
      </c>
      <c r="B32" s="77" t="s">
        <v>59</v>
      </c>
      <c r="C32" s="66"/>
      <c r="D32" s="68"/>
      <c r="E32" s="228">
        <v>9</v>
      </c>
      <c r="F32" s="228">
        <v>360</v>
      </c>
      <c r="G32" s="228">
        <v>187</v>
      </c>
      <c r="H32" s="228">
        <v>3092</v>
      </c>
      <c r="I32" s="228">
        <v>224</v>
      </c>
      <c r="J32" s="228">
        <v>800</v>
      </c>
      <c r="K32" s="229">
        <f t="shared" si="6"/>
        <v>420</v>
      </c>
      <c r="L32" s="228">
        <f t="shared" si="6"/>
        <v>4252</v>
      </c>
      <c r="M32" s="228">
        <v>10</v>
      </c>
      <c r="N32" s="228">
        <v>368</v>
      </c>
      <c r="O32" s="228">
        <v>244</v>
      </c>
      <c r="P32" s="228">
        <v>3577</v>
      </c>
      <c r="Q32" s="228">
        <v>294</v>
      </c>
      <c r="R32" s="228">
        <v>1084</v>
      </c>
      <c r="S32" s="229">
        <f t="shared" si="7"/>
        <v>548</v>
      </c>
      <c r="T32" s="228">
        <f t="shared" si="7"/>
        <v>5029</v>
      </c>
    </row>
    <row r="33" spans="1:20" ht="12.75">
      <c r="A33" s="76">
        <f t="shared" si="5"/>
        <v>9</v>
      </c>
      <c r="B33" s="77" t="s">
        <v>60</v>
      </c>
      <c r="C33" s="66"/>
      <c r="D33" s="68"/>
      <c r="E33" s="228">
        <v>4</v>
      </c>
      <c r="F33" s="228">
        <v>367</v>
      </c>
      <c r="G33" s="228">
        <v>74</v>
      </c>
      <c r="H33" s="228">
        <v>1299</v>
      </c>
      <c r="I33" s="228">
        <v>130</v>
      </c>
      <c r="J33" s="232">
        <v>526</v>
      </c>
      <c r="K33" s="229">
        <f t="shared" si="6"/>
        <v>208</v>
      </c>
      <c r="L33" s="228">
        <f t="shared" si="6"/>
        <v>2192</v>
      </c>
      <c r="M33" s="228">
        <v>4</v>
      </c>
      <c r="N33" s="228">
        <v>367</v>
      </c>
      <c r="O33" s="228">
        <v>74</v>
      </c>
      <c r="P33" s="228">
        <v>1299</v>
      </c>
      <c r="Q33" s="228">
        <v>130</v>
      </c>
      <c r="R33" s="232">
        <v>526</v>
      </c>
      <c r="S33" s="229">
        <f t="shared" si="7"/>
        <v>208</v>
      </c>
      <c r="T33" s="228">
        <f t="shared" si="7"/>
        <v>2192</v>
      </c>
    </row>
    <row r="34" spans="1:20" ht="12.75">
      <c r="A34" s="78"/>
      <c r="B34" s="51"/>
      <c r="C34" s="51"/>
      <c r="D34" s="79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</row>
    <row r="35" spans="1:20" ht="12.75">
      <c r="A35" s="78"/>
      <c r="B35" s="51"/>
      <c r="C35" s="51"/>
      <c r="D35" s="79"/>
      <c r="E35" s="72">
        <f aca="true" t="shared" si="8" ref="E35:T35">SUM(E25:E33)</f>
        <v>231</v>
      </c>
      <c r="F35" s="238">
        <f>SUM(F25:F33)</f>
        <v>32736</v>
      </c>
      <c r="G35" s="72">
        <f t="shared" si="8"/>
        <v>1517</v>
      </c>
      <c r="H35" s="72">
        <f t="shared" si="8"/>
        <v>36755</v>
      </c>
      <c r="I35" s="72">
        <f t="shared" si="8"/>
        <v>2542</v>
      </c>
      <c r="J35" s="72">
        <f t="shared" si="8"/>
        <v>10034</v>
      </c>
      <c r="K35" s="72">
        <f t="shared" si="8"/>
        <v>4290</v>
      </c>
      <c r="L35" s="72">
        <f t="shared" si="8"/>
        <v>79525</v>
      </c>
      <c r="M35" s="72">
        <f t="shared" si="8"/>
        <v>248</v>
      </c>
      <c r="N35" s="72">
        <f t="shared" si="8"/>
        <v>33636</v>
      </c>
      <c r="O35" s="72">
        <f t="shared" si="8"/>
        <v>1771</v>
      </c>
      <c r="P35" s="72">
        <f t="shared" si="8"/>
        <v>39175</v>
      </c>
      <c r="Q35" s="72">
        <f t="shared" si="8"/>
        <v>2905</v>
      </c>
      <c r="R35" s="72">
        <f t="shared" si="8"/>
        <v>11603</v>
      </c>
      <c r="S35" s="72">
        <f t="shared" si="8"/>
        <v>4896</v>
      </c>
      <c r="T35" s="72">
        <f t="shared" si="8"/>
        <v>84362</v>
      </c>
    </row>
    <row r="36" spans="5:12" ht="12.75">
      <c r="E36" s="236"/>
      <c r="F36" s="236"/>
      <c r="G36" s="236"/>
      <c r="H36" s="236"/>
      <c r="I36" s="236"/>
      <c r="J36" s="236"/>
      <c r="K36" s="236"/>
      <c r="L36" s="236"/>
    </row>
    <row r="37" spans="1:12" ht="12.75">
      <c r="A37" s="16" t="s">
        <v>121</v>
      </c>
      <c r="B37" s="16"/>
      <c r="C37" s="16"/>
      <c r="D37" s="16" t="s">
        <v>73</v>
      </c>
      <c r="E37" s="236"/>
      <c r="F37" s="236"/>
      <c r="G37" s="236"/>
      <c r="H37" s="236"/>
      <c r="I37" s="236"/>
      <c r="J37" s="236"/>
      <c r="K37" s="236"/>
      <c r="L37" s="236"/>
    </row>
    <row r="38" spans="1:12" ht="12.75">
      <c r="A38" s="1" t="s">
        <v>34</v>
      </c>
      <c r="D38" s="1" t="s">
        <v>90</v>
      </c>
      <c r="E38" s="236"/>
      <c r="F38" s="236"/>
      <c r="G38" s="236"/>
      <c r="H38" s="236"/>
      <c r="I38" s="236"/>
      <c r="J38" s="236"/>
      <c r="K38" s="236"/>
      <c r="L38" s="236"/>
    </row>
    <row r="39" spans="5:12" ht="12.75">
      <c r="E39" s="236"/>
      <c r="F39" s="236"/>
      <c r="G39" s="236"/>
      <c r="H39" s="236"/>
      <c r="I39" s="236"/>
      <c r="J39" s="236"/>
      <c r="K39" s="236"/>
      <c r="L39" s="236"/>
    </row>
    <row r="40" spans="1:12" ht="12.75">
      <c r="A40" s="246" t="s">
        <v>0</v>
      </c>
      <c r="B40" s="265" t="s">
        <v>88</v>
      </c>
      <c r="C40" s="265"/>
      <c r="D40" s="248"/>
      <c r="E40" s="268">
        <v>2019</v>
      </c>
      <c r="F40" s="269"/>
      <c r="G40" s="269"/>
      <c r="H40" s="269"/>
      <c r="I40" s="269"/>
      <c r="J40" s="269"/>
      <c r="K40" s="269"/>
      <c r="L40" s="270"/>
    </row>
    <row r="41" spans="1:12" ht="49.5" customHeight="1">
      <c r="A41" s="247"/>
      <c r="B41" s="267"/>
      <c r="C41" s="267"/>
      <c r="D41" s="249"/>
      <c r="E41" s="233" t="s">
        <v>36</v>
      </c>
      <c r="F41" s="233" t="s">
        <v>86</v>
      </c>
      <c r="G41" s="233" t="s">
        <v>37</v>
      </c>
      <c r="H41" s="233" t="s">
        <v>86</v>
      </c>
      <c r="I41" s="233" t="s">
        <v>38</v>
      </c>
      <c r="J41" s="233" t="s">
        <v>86</v>
      </c>
      <c r="K41" s="233" t="s">
        <v>92</v>
      </c>
      <c r="L41" s="233" t="s">
        <v>89</v>
      </c>
    </row>
    <row r="42" spans="1:12" ht="12.75">
      <c r="A42" s="30"/>
      <c r="B42" s="201"/>
      <c r="C42" s="201"/>
      <c r="D42" s="38"/>
      <c r="E42" s="30"/>
      <c r="F42" s="30"/>
      <c r="G42" s="30"/>
      <c r="H42" s="30"/>
      <c r="I42" s="30"/>
      <c r="J42" s="30"/>
      <c r="K42" s="30"/>
      <c r="L42" s="30"/>
    </row>
    <row r="43" spans="1:12" ht="12.75">
      <c r="A43" s="76">
        <v>1</v>
      </c>
      <c r="B43" s="66" t="s">
        <v>39</v>
      </c>
      <c r="C43" s="66"/>
      <c r="D43" s="68"/>
      <c r="E43" s="229">
        <v>47</v>
      </c>
      <c r="F43" s="229">
        <v>7028</v>
      </c>
      <c r="G43" s="229">
        <v>224</v>
      </c>
      <c r="H43" s="230">
        <v>5209</v>
      </c>
      <c r="I43" s="229">
        <v>88</v>
      </c>
      <c r="J43" s="229">
        <v>436</v>
      </c>
      <c r="K43" s="229">
        <v>359</v>
      </c>
      <c r="L43" s="228">
        <v>12673</v>
      </c>
    </row>
    <row r="44" spans="1:12" ht="12.75">
      <c r="A44" s="76">
        <v>2</v>
      </c>
      <c r="B44" s="77" t="s">
        <v>53</v>
      </c>
      <c r="C44" s="66"/>
      <c r="D44" s="68"/>
      <c r="E44" s="229">
        <v>156</v>
      </c>
      <c r="F44" s="229">
        <v>25868</v>
      </c>
      <c r="G44" s="229">
        <v>405</v>
      </c>
      <c r="H44" s="229">
        <v>19873</v>
      </c>
      <c r="I44" s="229">
        <v>716</v>
      </c>
      <c r="J44" s="229">
        <v>2527</v>
      </c>
      <c r="K44" s="229">
        <v>1277</v>
      </c>
      <c r="L44" s="228">
        <v>48268</v>
      </c>
    </row>
    <row r="45" spans="1:12" ht="12.75">
      <c r="A45" s="76">
        <v>3</v>
      </c>
      <c r="B45" s="77" t="s">
        <v>54</v>
      </c>
      <c r="C45" s="66"/>
      <c r="D45" s="68"/>
      <c r="E45" s="237" t="s">
        <v>51</v>
      </c>
      <c r="F45" s="237" t="s">
        <v>51</v>
      </c>
      <c r="G45" s="228">
        <v>45</v>
      </c>
      <c r="H45" s="228">
        <v>285</v>
      </c>
      <c r="I45" s="228">
        <v>32</v>
      </c>
      <c r="J45" s="228">
        <v>113</v>
      </c>
      <c r="K45" s="229">
        <v>77</v>
      </c>
      <c r="L45" s="228">
        <v>398</v>
      </c>
    </row>
    <row r="46" spans="1:12" ht="12.75">
      <c r="A46" s="76">
        <f aca="true" t="shared" si="9" ref="A46:A51">1+A45</f>
        <v>4</v>
      </c>
      <c r="B46" s="77" t="s">
        <v>55</v>
      </c>
      <c r="C46" s="66"/>
      <c r="D46" s="68"/>
      <c r="E46" s="228">
        <v>20</v>
      </c>
      <c r="F46" s="228">
        <v>986</v>
      </c>
      <c r="G46" s="228">
        <v>194</v>
      </c>
      <c r="H46" s="228">
        <v>3032</v>
      </c>
      <c r="I46" s="228">
        <v>322</v>
      </c>
      <c r="J46" s="228">
        <v>1330</v>
      </c>
      <c r="K46" s="229">
        <v>536</v>
      </c>
      <c r="L46" s="228">
        <v>5348</v>
      </c>
    </row>
    <row r="47" spans="1:12" ht="12.75">
      <c r="A47" s="76">
        <f t="shared" si="9"/>
        <v>5</v>
      </c>
      <c r="B47" s="77" t="s">
        <v>56</v>
      </c>
      <c r="C47" s="66"/>
      <c r="D47" s="68"/>
      <c r="E47" s="228">
        <v>29</v>
      </c>
      <c r="F47" s="228">
        <v>1425</v>
      </c>
      <c r="G47" s="228">
        <v>304</v>
      </c>
      <c r="H47" s="228">
        <v>4890</v>
      </c>
      <c r="I47" s="228">
        <v>1302</v>
      </c>
      <c r="J47" s="228">
        <v>5559</v>
      </c>
      <c r="K47" s="229">
        <v>1635</v>
      </c>
      <c r="L47" s="228">
        <v>11874</v>
      </c>
    </row>
    <row r="48" spans="1:12" ht="12.75">
      <c r="A48" s="76">
        <f t="shared" si="9"/>
        <v>6</v>
      </c>
      <c r="B48" s="77" t="s">
        <v>57</v>
      </c>
      <c r="C48" s="66"/>
      <c r="D48" s="68"/>
      <c r="E48" s="237" t="s">
        <v>51</v>
      </c>
      <c r="F48" s="237">
        <v>0</v>
      </c>
      <c r="G48" s="228">
        <v>80</v>
      </c>
      <c r="H48" s="228">
        <v>583</v>
      </c>
      <c r="I48" s="232">
        <v>53</v>
      </c>
      <c r="J48" s="232">
        <v>39</v>
      </c>
      <c r="K48" s="229">
        <v>133</v>
      </c>
      <c r="L48" s="228">
        <v>622</v>
      </c>
    </row>
    <row r="49" spans="1:12" ht="12.75">
      <c r="A49" s="76">
        <f t="shared" si="9"/>
        <v>7</v>
      </c>
      <c r="B49" s="77" t="s">
        <v>58</v>
      </c>
      <c r="C49" s="66"/>
      <c r="D49" s="68"/>
      <c r="E49" s="228">
        <v>1</v>
      </c>
      <c r="F49" s="228">
        <v>20</v>
      </c>
      <c r="G49" s="228">
        <v>369</v>
      </c>
      <c r="H49" s="228">
        <v>1536</v>
      </c>
      <c r="I49" s="228">
        <v>16</v>
      </c>
      <c r="J49" s="228">
        <v>33</v>
      </c>
      <c r="K49" s="229">
        <v>386</v>
      </c>
      <c r="L49" s="228">
        <v>1589</v>
      </c>
    </row>
    <row r="50" spans="1:12" ht="12.75">
      <c r="A50" s="76">
        <f t="shared" si="9"/>
        <v>8</v>
      </c>
      <c r="B50" s="77" t="s">
        <v>59</v>
      </c>
      <c r="C50" s="66"/>
      <c r="D50" s="68"/>
      <c r="E50" s="228">
        <v>10</v>
      </c>
      <c r="F50" s="228">
        <v>349</v>
      </c>
      <c r="G50" s="228">
        <v>308</v>
      </c>
      <c r="H50" s="228">
        <v>3011</v>
      </c>
      <c r="I50" s="228">
        <v>372</v>
      </c>
      <c r="J50" s="228">
        <v>1579</v>
      </c>
      <c r="K50" s="229">
        <v>690</v>
      </c>
      <c r="L50" s="228">
        <v>4939</v>
      </c>
    </row>
    <row r="51" spans="1:12" ht="12.75">
      <c r="A51" s="76">
        <f t="shared" si="9"/>
        <v>9</v>
      </c>
      <c r="B51" s="77" t="s">
        <v>60</v>
      </c>
      <c r="C51" s="66"/>
      <c r="D51" s="68"/>
      <c r="E51" s="228">
        <v>2</v>
      </c>
      <c r="F51" s="228">
        <v>143</v>
      </c>
      <c r="G51" s="228">
        <v>76</v>
      </c>
      <c r="H51" s="228">
        <v>1300</v>
      </c>
      <c r="I51" s="228">
        <v>202</v>
      </c>
      <c r="J51" s="232">
        <v>748</v>
      </c>
      <c r="K51" s="229">
        <v>280</v>
      </c>
      <c r="L51" s="228">
        <v>2191</v>
      </c>
    </row>
    <row r="52" spans="1:12" ht="12.75">
      <c r="A52" s="78"/>
      <c r="B52" s="51"/>
      <c r="C52" s="51"/>
      <c r="D52" s="79"/>
      <c r="E52" s="227"/>
      <c r="F52" s="227"/>
      <c r="G52" s="227"/>
      <c r="H52" s="227"/>
      <c r="I52" s="227"/>
      <c r="J52" s="227"/>
      <c r="K52" s="227"/>
      <c r="L52" s="227"/>
    </row>
    <row r="53" spans="1:12" ht="12.75">
      <c r="A53" s="78"/>
      <c r="B53" s="51"/>
      <c r="C53" s="51"/>
      <c r="D53" s="79"/>
      <c r="E53" s="72">
        <f aca="true" t="shared" si="10" ref="E53:J53">SUM(E45:E51)+E44+E43</f>
        <v>265</v>
      </c>
      <c r="F53" s="72">
        <f t="shared" si="10"/>
        <v>35819</v>
      </c>
      <c r="G53" s="72">
        <f t="shared" si="10"/>
        <v>2005</v>
      </c>
      <c r="H53" s="72">
        <f>SUM(H43:H51)</f>
        <v>39719</v>
      </c>
      <c r="I53" s="72">
        <f t="shared" si="10"/>
        <v>3103</v>
      </c>
      <c r="J53" s="72">
        <f t="shared" si="10"/>
        <v>12364</v>
      </c>
      <c r="K53" s="72">
        <f>SUM(K45:K51)+K44+K43</f>
        <v>5373</v>
      </c>
      <c r="L53" s="72">
        <f>SUM(L43:L51)</f>
        <v>87902</v>
      </c>
    </row>
    <row r="54" spans="5:12" ht="12.75">
      <c r="E54" s="236"/>
      <c r="F54" s="236"/>
      <c r="G54" s="236"/>
      <c r="H54" s="236"/>
      <c r="I54" s="236"/>
      <c r="J54" s="236"/>
      <c r="K54" s="236"/>
      <c r="L54" s="236"/>
    </row>
    <row r="55" spans="1:27" ht="12.75">
      <c r="A55" s="14" t="s">
        <v>15</v>
      </c>
      <c r="C55" s="271" t="s">
        <v>16</v>
      </c>
      <c r="D55" s="14" t="s">
        <v>27</v>
      </c>
      <c r="E55" s="81"/>
      <c r="F55" s="81"/>
      <c r="G55" s="81"/>
      <c r="H55" s="81"/>
      <c r="I55" s="81"/>
      <c r="J55" s="81"/>
      <c r="K55" s="81"/>
      <c r="AA55" s="24" t="s">
        <v>65</v>
      </c>
    </row>
    <row r="56" spans="1:11" ht="12.75">
      <c r="A56" s="24" t="s">
        <v>17</v>
      </c>
      <c r="C56" s="271"/>
      <c r="D56" s="24" t="s">
        <v>79</v>
      </c>
      <c r="E56" s="81"/>
      <c r="F56" s="81"/>
      <c r="G56" s="81"/>
      <c r="H56" s="81"/>
      <c r="I56" s="81"/>
      <c r="J56" s="81"/>
      <c r="K56" s="81"/>
    </row>
  </sheetData>
  <sheetProtection/>
  <mergeCells count="12">
    <mergeCell ref="M4:T4"/>
    <mergeCell ref="A22:A23"/>
    <mergeCell ref="B22:D23"/>
    <mergeCell ref="E22:L22"/>
    <mergeCell ref="M22:T22"/>
    <mergeCell ref="A40:A41"/>
    <mergeCell ref="B40:D41"/>
    <mergeCell ref="E40:L40"/>
    <mergeCell ref="C55:C56"/>
    <mergeCell ref="A4:A5"/>
    <mergeCell ref="B4:D5"/>
    <mergeCell ref="E4:L4"/>
  </mergeCells>
  <printOptions horizontalCentered="1"/>
  <pageMargins left="1" right="0.75" top="1" bottom="1" header="0.5" footer="0.5"/>
  <pageSetup horizontalDpi="300" verticalDpi="300" orientation="landscape" scale="75" r:id="rId1"/>
  <rowBreaks count="2" manualBreakCount="2">
    <brk id="18" max="255" man="1"/>
    <brk id="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72"/>
  <sheetViews>
    <sheetView view="pageBreakPreview" zoomScale="90" zoomScaleSheetLayoutView="90" zoomScalePageLayoutView="0" workbookViewId="0" topLeftCell="C54">
      <selection activeCell="F61" sqref="F61"/>
    </sheetView>
  </sheetViews>
  <sheetFormatPr defaultColWidth="9.140625" defaultRowHeight="12.75"/>
  <cols>
    <col min="2" max="3" width="2.140625" style="0" customWidth="1"/>
    <col min="4" max="4" width="27.140625" style="0" customWidth="1"/>
    <col min="5" max="5" width="8.28125" style="0" customWidth="1"/>
    <col min="6" max="6" width="10.57421875" style="0" customWidth="1"/>
    <col min="7" max="7" width="6.140625" style="0" customWidth="1"/>
  </cols>
  <sheetData>
    <row r="1" spans="2:6" ht="12.75">
      <c r="B1" s="16"/>
      <c r="C1" s="1"/>
      <c r="D1" s="1" t="s">
        <v>61</v>
      </c>
      <c r="E1" s="1"/>
      <c r="F1" s="1"/>
    </row>
    <row r="2" spans="1:7" ht="12.75">
      <c r="A2" s="16" t="s">
        <v>87</v>
      </c>
      <c r="C2" s="1"/>
      <c r="D2" s="54" t="s">
        <v>145</v>
      </c>
      <c r="E2" s="54"/>
      <c r="F2" s="54"/>
      <c r="G2" s="17"/>
    </row>
    <row r="3" spans="1:6" ht="12.75">
      <c r="A3" s="1" t="s">
        <v>35</v>
      </c>
      <c r="B3" s="1"/>
      <c r="C3" s="1"/>
      <c r="D3" s="1" t="s">
        <v>62</v>
      </c>
      <c r="E3" s="1"/>
      <c r="F3" s="1"/>
    </row>
    <row r="4" spans="1:6" ht="12.75">
      <c r="A4" s="1"/>
      <c r="B4" s="1"/>
      <c r="C4" s="1"/>
      <c r="D4" s="1" t="s">
        <v>146</v>
      </c>
      <c r="E4" s="1"/>
      <c r="F4" s="1"/>
    </row>
    <row r="5" spans="1:6" ht="12.75">
      <c r="A5" s="1"/>
      <c r="B5" s="1"/>
      <c r="C5" s="1"/>
      <c r="D5" s="1"/>
      <c r="E5" s="1"/>
      <c r="F5" s="1"/>
    </row>
    <row r="7" spans="1:7" ht="17.25" customHeight="1">
      <c r="A7" s="31" t="s">
        <v>0</v>
      </c>
      <c r="B7" s="254" t="s">
        <v>3</v>
      </c>
      <c r="C7" s="255"/>
      <c r="D7" s="256"/>
      <c r="E7" s="254" t="s">
        <v>40</v>
      </c>
      <c r="F7" s="255"/>
      <c r="G7" s="256"/>
    </row>
    <row r="8" spans="1:7" ht="8.25" customHeight="1">
      <c r="A8" s="37"/>
      <c r="B8" s="7"/>
      <c r="C8" s="8"/>
      <c r="D8" s="38"/>
      <c r="E8" s="37"/>
      <c r="F8" s="65"/>
      <c r="G8" s="38"/>
    </row>
    <row r="9" spans="1:7" ht="12.75">
      <c r="A9" s="22">
        <v>1</v>
      </c>
      <c r="B9" s="8"/>
      <c r="C9" s="201"/>
      <c r="D9" s="68" t="s">
        <v>69</v>
      </c>
      <c r="E9" s="202"/>
      <c r="F9" s="203">
        <v>0.5327</v>
      </c>
      <c r="G9" s="61"/>
    </row>
    <row r="10" spans="1:7" ht="12.75">
      <c r="A10" s="22">
        <v>2</v>
      </c>
      <c r="B10" s="8"/>
      <c r="C10" s="201"/>
      <c r="D10" s="68" t="s">
        <v>70</v>
      </c>
      <c r="E10" s="202"/>
      <c r="F10" s="203">
        <v>0.5648</v>
      </c>
      <c r="G10" s="61"/>
    </row>
    <row r="11" spans="1:7" ht="12.75">
      <c r="A11" s="22">
        <v>3</v>
      </c>
      <c r="B11" s="8"/>
      <c r="C11" s="201"/>
      <c r="D11" s="68" t="s">
        <v>4</v>
      </c>
      <c r="E11" s="202"/>
      <c r="F11" s="203">
        <v>0.5543</v>
      </c>
      <c r="G11" s="61"/>
    </row>
    <row r="12" spans="1:7" ht="12.75">
      <c r="A12" s="22">
        <v>4</v>
      </c>
      <c r="B12" s="8"/>
      <c r="C12" s="201"/>
      <c r="D12" s="68" t="s">
        <v>5</v>
      </c>
      <c r="E12" s="202"/>
      <c r="F12" s="203">
        <v>0.6033</v>
      </c>
      <c r="G12" s="61"/>
    </row>
    <row r="13" spans="1:7" ht="12.75">
      <c r="A13" s="22">
        <v>5</v>
      </c>
      <c r="B13" s="8"/>
      <c r="C13" s="201"/>
      <c r="D13" s="68" t="s">
        <v>6</v>
      </c>
      <c r="E13" s="202"/>
      <c r="F13" s="203">
        <v>0.5156</v>
      </c>
      <c r="G13" s="61"/>
    </row>
    <row r="14" spans="1:7" ht="12.75">
      <c r="A14" s="22">
        <v>6</v>
      </c>
      <c r="B14" s="8"/>
      <c r="C14" s="201"/>
      <c r="D14" s="68" t="s">
        <v>7</v>
      </c>
      <c r="E14" s="202"/>
      <c r="F14" s="203">
        <v>0.6037</v>
      </c>
      <c r="G14" s="61"/>
    </row>
    <row r="15" spans="1:7" ht="12.75">
      <c r="A15" s="22">
        <v>7</v>
      </c>
      <c r="B15" s="8"/>
      <c r="C15" s="201"/>
      <c r="D15" s="68" t="s">
        <v>8</v>
      </c>
      <c r="E15" s="202"/>
      <c r="F15" s="203">
        <v>0.6171</v>
      </c>
      <c r="G15" s="61"/>
    </row>
    <row r="16" spans="1:7" ht="12.75">
      <c r="A16" s="22">
        <v>8</v>
      </c>
      <c r="B16" s="8"/>
      <c r="C16" s="201"/>
      <c r="D16" s="68" t="s">
        <v>9</v>
      </c>
      <c r="E16" s="202"/>
      <c r="F16" s="203">
        <v>0.671</v>
      </c>
      <c r="G16" s="61"/>
    </row>
    <row r="17" spans="1:7" ht="12.75">
      <c r="A17" s="22">
        <v>9</v>
      </c>
      <c r="B17" s="8"/>
      <c r="C17" s="201"/>
      <c r="D17" s="68" t="s">
        <v>10</v>
      </c>
      <c r="E17" s="202"/>
      <c r="F17" s="203">
        <v>0.6322</v>
      </c>
      <c r="G17" s="61"/>
    </row>
    <row r="18" spans="1:7" ht="12.75">
      <c r="A18" s="22">
        <v>10</v>
      </c>
      <c r="B18" s="8"/>
      <c r="C18" s="201"/>
      <c r="D18" s="68" t="s">
        <v>11</v>
      </c>
      <c r="E18" s="202"/>
      <c r="F18" s="203">
        <v>0.633</v>
      </c>
      <c r="G18" s="61"/>
    </row>
    <row r="19" spans="1:7" ht="12.75">
      <c r="A19" s="22">
        <v>11</v>
      </c>
      <c r="B19" s="8"/>
      <c r="C19" s="201"/>
      <c r="D19" s="68" t="s">
        <v>12</v>
      </c>
      <c r="E19" s="202"/>
      <c r="F19" s="203">
        <v>0.5946</v>
      </c>
      <c r="G19" s="61"/>
    </row>
    <row r="20" spans="1:7" ht="12.75">
      <c r="A20" s="22">
        <v>12</v>
      </c>
      <c r="B20" s="8"/>
      <c r="C20" s="201"/>
      <c r="D20" s="68" t="s">
        <v>13</v>
      </c>
      <c r="E20" s="202"/>
      <c r="F20" s="203">
        <v>0.6255</v>
      </c>
      <c r="G20" s="61"/>
    </row>
    <row r="21" spans="1:7" ht="12.75">
      <c r="A21" s="20"/>
      <c r="B21" s="5"/>
      <c r="C21" s="5"/>
      <c r="D21" s="188"/>
      <c r="E21" s="192"/>
      <c r="F21" s="193"/>
      <c r="G21" s="62"/>
    </row>
    <row r="22" spans="1:7" ht="8.25" customHeight="1">
      <c r="A22" s="22"/>
      <c r="B22" s="8"/>
      <c r="C22" s="8"/>
      <c r="D22" s="10"/>
      <c r="E22" s="27"/>
      <c r="F22" s="17"/>
      <c r="G22" s="61"/>
    </row>
    <row r="23" spans="1:7" ht="12.75" customHeight="1">
      <c r="A23" s="22"/>
      <c r="B23" s="8"/>
      <c r="C23" s="8"/>
      <c r="D23" s="45" t="s">
        <v>81</v>
      </c>
      <c r="E23" s="27"/>
      <c r="F23" s="17"/>
      <c r="G23" s="61"/>
    </row>
    <row r="24" spans="1:7" ht="12.75" customHeight="1">
      <c r="A24" s="22"/>
      <c r="B24" s="8"/>
      <c r="C24" s="8"/>
      <c r="D24" s="199">
        <v>2019</v>
      </c>
      <c r="E24" s="198"/>
      <c r="F24" s="206">
        <f>AVERAGE(F9:F20)</f>
        <v>0.5956499999999999</v>
      </c>
      <c r="G24" s="61"/>
    </row>
    <row r="25" spans="1:7" ht="12.75" customHeight="1">
      <c r="A25" s="22"/>
      <c r="B25" s="8"/>
      <c r="C25" s="8"/>
      <c r="D25" s="199">
        <v>2018</v>
      </c>
      <c r="E25" s="213"/>
      <c r="F25" s="214">
        <v>0.6513</v>
      </c>
      <c r="G25" s="61"/>
    </row>
    <row r="26" spans="1:7" ht="12.75">
      <c r="A26" s="22"/>
      <c r="B26" s="8"/>
      <c r="C26" s="8"/>
      <c r="D26" s="199">
        <v>2017</v>
      </c>
      <c r="E26" s="213"/>
      <c r="F26" s="214">
        <v>0.6289</v>
      </c>
      <c r="G26" s="61"/>
    </row>
    <row r="27" spans="1:7" ht="12.75">
      <c r="A27" s="22"/>
      <c r="B27" s="8"/>
      <c r="C27" s="8"/>
      <c r="D27" s="212">
        <v>2016</v>
      </c>
      <c r="E27" s="213"/>
      <c r="F27" s="214">
        <v>0.6171</v>
      </c>
      <c r="G27" s="61"/>
    </row>
    <row r="28" spans="1:7" ht="12.75">
      <c r="A28" s="22"/>
      <c r="B28" s="8"/>
      <c r="C28" s="8"/>
      <c r="D28" s="212">
        <v>2015</v>
      </c>
      <c r="E28" s="198"/>
      <c r="F28" s="214">
        <v>0.5814</v>
      </c>
      <c r="G28" s="61"/>
    </row>
    <row r="29" spans="1:7" ht="12.75">
      <c r="A29" s="20"/>
      <c r="B29" s="28"/>
      <c r="C29" s="18"/>
      <c r="D29" s="204"/>
      <c r="E29" s="192"/>
      <c r="F29" s="205"/>
      <c r="G29" s="40"/>
    </row>
    <row r="30" ht="12.75">
      <c r="G30" s="43"/>
    </row>
    <row r="31" spans="1:7" ht="12.75">
      <c r="A31" s="51" t="s">
        <v>15</v>
      </c>
      <c r="C31" s="15" t="s">
        <v>16</v>
      </c>
      <c r="D31" s="51" t="s">
        <v>91</v>
      </c>
      <c r="E31" s="51"/>
      <c r="F31" s="66"/>
      <c r="G31" s="17"/>
    </row>
    <row r="32" spans="1:4" ht="12.75">
      <c r="A32" t="s">
        <v>17</v>
      </c>
      <c r="C32" s="15" t="s">
        <v>16</v>
      </c>
      <c r="D32" t="s">
        <v>93</v>
      </c>
    </row>
    <row r="33" ht="12.75">
      <c r="C33" s="15"/>
    </row>
    <row r="34" spans="1:4" ht="12.75">
      <c r="A34" s="70"/>
      <c r="C34" s="15"/>
      <c r="D34" s="70"/>
    </row>
    <row r="35" ht="12.75">
      <c r="C35" s="15"/>
    </row>
    <row r="36" ht="12.75">
      <c r="C36" s="15"/>
    </row>
    <row r="37" ht="12.75">
      <c r="C37" s="15"/>
    </row>
    <row r="38" spans="2:6" ht="12.75">
      <c r="B38" s="16"/>
      <c r="C38" s="1"/>
      <c r="D38" s="1" t="s">
        <v>64</v>
      </c>
      <c r="E38" s="1"/>
      <c r="F38" s="1"/>
    </row>
    <row r="39" spans="1:7" ht="12.75">
      <c r="A39" s="16" t="s">
        <v>109</v>
      </c>
      <c r="C39" s="1"/>
      <c r="D39" s="54" t="s">
        <v>147</v>
      </c>
      <c r="E39" s="67"/>
      <c r="F39" s="67"/>
      <c r="G39" s="17"/>
    </row>
    <row r="40" spans="1:6" ht="12.75">
      <c r="A40" s="1" t="s">
        <v>110</v>
      </c>
      <c r="B40" s="1"/>
      <c r="C40" s="1"/>
      <c r="D40" s="1" t="s">
        <v>63</v>
      </c>
      <c r="E40" s="1"/>
      <c r="F40" s="1"/>
    </row>
    <row r="41" spans="1:6" ht="12.75">
      <c r="A41" s="1"/>
      <c r="B41" s="1"/>
      <c r="C41" s="1"/>
      <c r="D41" s="1" t="s">
        <v>146</v>
      </c>
      <c r="E41" s="1"/>
      <c r="F41" s="1"/>
    </row>
    <row r="42" spans="1:6" ht="12.75">
      <c r="A42" s="1"/>
      <c r="B42" s="1"/>
      <c r="C42" s="1"/>
      <c r="D42" s="1"/>
      <c r="E42" s="1"/>
      <c r="F42" s="1"/>
    </row>
    <row r="44" spans="1:7" ht="19.5" customHeight="1">
      <c r="A44" s="31" t="s">
        <v>0</v>
      </c>
      <c r="B44" s="254" t="s">
        <v>3</v>
      </c>
      <c r="C44" s="255"/>
      <c r="D44" s="256"/>
      <c r="E44" s="254" t="s">
        <v>40</v>
      </c>
      <c r="F44" s="255"/>
      <c r="G44" s="256"/>
    </row>
    <row r="45" spans="1:7" ht="8.25" customHeight="1">
      <c r="A45" s="37"/>
      <c r="B45" s="7"/>
      <c r="C45" s="8"/>
      <c r="D45" s="38"/>
      <c r="E45" s="46"/>
      <c r="F45" s="65"/>
      <c r="G45" s="38"/>
    </row>
    <row r="46" spans="1:7" ht="12.75">
      <c r="A46" s="22">
        <v>1</v>
      </c>
      <c r="B46" s="8"/>
      <c r="C46" s="8"/>
      <c r="D46" s="10" t="s">
        <v>69</v>
      </c>
      <c r="E46" s="63"/>
      <c r="F46" s="197">
        <v>3.73</v>
      </c>
      <c r="G46" s="194"/>
    </row>
    <row r="47" spans="1:7" ht="12.75">
      <c r="A47" s="22">
        <v>2</v>
      </c>
      <c r="B47" s="8"/>
      <c r="C47" s="8"/>
      <c r="D47" s="10" t="s">
        <v>70</v>
      </c>
      <c r="E47" s="63"/>
      <c r="F47" s="197">
        <v>3.14</v>
      </c>
      <c r="G47" s="194"/>
    </row>
    <row r="48" spans="1:7" ht="12.75">
      <c r="A48" s="22">
        <v>3</v>
      </c>
      <c r="B48" s="8"/>
      <c r="C48" s="8"/>
      <c r="D48" s="10" t="s">
        <v>4</v>
      </c>
      <c r="E48" s="63"/>
      <c r="F48" s="197">
        <v>2.9</v>
      </c>
      <c r="G48" s="194"/>
    </row>
    <row r="49" spans="1:7" ht="12.75">
      <c r="A49" s="22">
        <v>4</v>
      </c>
      <c r="B49" s="8"/>
      <c r="C49" s="8"/>
      <c r="D49" s="10" t="s">
        <v>5</v>
      </c>
      <c r="E49" s="63"/>
      <c r="F49" s="197">
        <v>2.77</v>
      </c>
      <c r="G49" s="194"/>
    </row>
    <row r="50" spans="1:7" ht="12.75">
      <c r="A50" s="22">
        <v>5</v>
      </c>
      <c r="B50" s="8"/>
      <c r="C50" s="8"/>
      <c r="D50" s="10" t="s">
        <v>6</v>
      </c>
      <c r="E50" s="63"/>
      <c r="F50" s="197">
        <v>2.9</v>
      </c>
      <c r="G50" s="194"/>
    </row>
    <row r="51" spans="1:7" ht="12.75">
      <c r="A51" s="22">
        <v>6</v>
      </c>
      <c r="B51" s="8"/>
      <c r="C51" s="8"/>
      <c r="D51" s="10" t="s">
        <v>7</v>
      </c>
      <c r="E51" s="63"/>
      <c r="F51" s="197">
        <v>2.69</v>
      </c>
      <c r="G51" s="194"/>
    </row>
    <row r="52" spans="1:7" ht="12.75">
      <c r="A52" s="22">
        <v>7</v>
      </c>
      <c r="B52" s="8"/>
      <c r="C52" s="8"/>
      <c r="D52" s="10" t="s">
        <v>8</v>
      </c>
      <c r="E52" s="63"/>
      <c r="F52" s="207">
        <v>2.66</v>
      </c>
      <c r="G52" s="194"/>
    </row>
    <row r="53" spans="1:7" ht="12.75">
      <c r="A53" s="22">
        <v>8</v>
      </c>
      <c r="B53" s="8"/>
      <c r="C53" s="8"/>
      <c r="D53" s="10" t="s">
        <v>9</v>
      </c>
      <c r="E53" s="63"/>
      <c r="F53" s="197">
        <v>2.83</v>
      </c>
      <c r="G53" s="194"/>
    </row>
    <row r="54" spans="1:7" ht="12.75">
      <c r="A54" s="22">
        <v>9</v>
      </c>
      <c r="B54" s="8"/>
      <c r="C54" s="8"/>
      <c r="D54" s="10" t="s">
        <v>10</v>
      </c>
      <c r="E54" s="63"/>
      <c r="F54" s="197">
        <v>2.97</v>
      </c>
      <c r="G54" s="194"/>
    </row>
    <row r="55" spans="1:7" ht="12.75">
      <c r="A55" s="22">
        <v>10</v>
      </c>
      <c r="B55" s="8"/>
      <c r="C55" s="8"/>
      <c r="D55" s="10" t="s">
        <v>11</v>
      </c>
      <c r="E55" s="63"/>
      <c r="F55" s="197">
        <v>2.86</v>
      </c>
      <c r="G55" s="194"/>
    </row>
    <row r="56" spans="1:7" ht="12.75">
      <c r="A56" s="22">
        <v>11</v>
      </c>
      <c r="B56" s="8"/>
      <c r="C56" s="8"/>
      <c r="D56" s="10" t="s">
        <v>12</v>
      </c>
      <c r="E56" s="63"/>
      <c r="F56" s="197">
        <v>2.71</v>
      </c>
      <c r="G56" s="194"/>
    </row>
    <row r="57" spans="1:7" ht="12.75">
      <c r="A57" s="22">
        <v>12</v>
      </c>
      <c r="B57" s="8"/>
      <c r="C57" s="8"/>
      <c r="D57" s="10" t="s">
        <v>13</v>
      </c>
      <c r="E57" s="63"/>
      <c r="F57" s="207">
        <v>2.75</v>
      </c>
      <c r="G57" s="194"/>
    </row>
    <row r="58" spans="1:7" ht="12.75">
      <c r="A58" s="20"/>
      <c r="B58" s="5"/>
      <c r="C58" s="5"/>
      <c r="D58" s="11"/>
      <c r="E58" s="64"/>
      <c r="F58" s="190"/>
      <c r="G58" s="195"/>
    </row>
    <row r="59" spans="1:7" ht="8.25" customHeight="1">
      <c r="A59" s="22"/>
      <c r="B59" s="8"/>
      <c r="C59" s="8"/>
      <c r="D59" s="10"/>
      <c r="E59" s="63"/>
      <c r="F59" s="191"/>
      <c r="G59" s="194"/>
    </row>
    <row r="60" spans="1:7" ht="12.75" customHeight="1">
      <c r="A60" s="22"/>
      <c r="B60" s="8"/>
      <c r="C60" s="8"/>
      <c r="D60" s="45" t="s">
        <v>81</v>
      </c>
      <c r="E60" s="63"/>
      <c r="F60" s="191"/>
      <c r="G60" s="194"/>
    </row>
    <row r="61" spans="1:7" ht="12.75" customHeight="1">
      <c r="A61" s="22"/>
      <c r="B61" s="8"/>
      <c r="C61" s="8"/>
      <c r="D61" s="116">
        <v>2019</v>
      </c>
      <c r="F61" s="208">
        <f>AVERAGE(F46:F57)</f>
        <v>2.9091666666666662</v>
      </c>
      <c r="G61" s="194"/>
    </row>
    <row r="62" spans="1:7" ht="12.75" customHeight="1">
      <c r="A62" s="22"/>
      <c r="B62" s="8"/>
      <c r="C62" s="8"/>
      <c r="D62" s="116">
        <v>2018</v>
      </c>
      <c r="E62" s="215"/>
      <c r="F62" s="216">
        <v>3.03</v>
      </c>
      <c r="G62" s="194"/>
    </row>
    <row r="63" spans="1:7" ht="12.75">
      <c r="A63" s="22"/>
      <c r="B63" s="8"/>
      <c r="C63" s="8"/>
      <c r="D63" s="116">
        <v>2017</v>
      </c>
      <c r="E63" s="215"/>
      <c r="F63" s="216">
        <v>3.05</v>
      </c>
      <c r="G63" s="194"/>
    </row>
    <row r="64" spans="1:7" ht="12.75">
      <c r="A64" s="22"/>
      <c r="B64" s="8"/>
      <c r="C64" s="8"/>
      <c r="D64" s="212">
        <v>2016</v>
      </c>
      <c r="E64" s="215"/>
      <c r="F64" s="216">
        <v>2.91</v>
      </c>
      <c r="G64" s="194"/>
    </row>
    <row r="65" spans="1:7" ht="12.75">
      <c r="A65" s="22"/>
      <c r="B65" s="8"/>
      <c r="C65" s="8"/>
      <c r="D65" s="212">
        <v>2015</v>
      </c>
      <c r="F65" s="216">
        <v>3.03</v>
      </c>
      <c r="G65" s="194"/>
    </row>
    <row r="66" spans="1:7" ht="12.75">
      <c r="A66" s="4"/>
      <c r="B66" s="28"/>
      <c r="C66" s="18"/>
      <c r="D66" s="11"/>
      <c r="E66" s="28"/>
      <c r="F66" s="18"/>
      <c r="G66" s="40"/>
    </row>
    <row r="67" ht="12.75">
      <c r="G67" s="39"/>
    </row>
    <row r="68" spans="1:6" ht="12.75">
      <c r="A68" s="51" t="s">
        <v>15</v>
      </c>
      <c r="C68" s="15" t="s">
        <v>16</v>
      </c>
      <c r="D68" s="51" t="s">
        <v>91</v>
      </c>
      <c r="E68" s="51"/>
      <c r="F68" s="66"/>
    </row>
    <row r="69" spans="1:4" ht="12.75">
      <c r="A69" t="s">
        <v>17</v>
      </c>
      <c r="C69" s="15" t="s">
        <v>16</v>
      </c>
      <c r="D69" t="s">
        <v>93</v>
      </c>
    </row>
    <row r="71" spans="1:4" ht="12.75">
      <c r="A71" s="70"/>
      <c r="C71" s="15"/>
      <c r="D71" s="70"/>
    </row>
    <row r="72" ht="12.75">
      <c r="C72" s="15"/>
    </row>
  </sheetData>
  <sheetProtection/>
  <mergeCells count="4">
    <mergeCell ref="B7:D7"/>
    <mergeCell ref="E7:G7"/>
    <mergeCell ref="B44:D44"/>
    <mergeCell ref="E44:G44"/>
  </mergeCells>
  <printOptions horizontalCentered="1"/>
  <pageMargins left="1" right="0.75" top="1" bottom="1" header="0.5" footer="0.5"/>
  <pageSetup horizontalDpi="300" verticalDpi="300" orientation="portrait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mycomp</dc:creator>
  <cp:keywords/>
  <dc:description/>
  <cp:lastModifiedBy>user</cp:lastModifiedBy>
  <cp:lastPrinted>2019-09-09T04:44:40Z</cp:lastPrinted>
  <dcterms:created xsi:type="dcterms:W3CDTF">2005-04-22T15:10:06Z</dcterms:created>
  <dcterms:modified xsi:type="dcterms:W3CDTF">2020-07-07T07:30:30Z</dcterms:modified>
  <cp:category/>
  <cp:version/>
  <cp:contentType/>
  <cp:contentStatus/>
</cp:coreProperties>
</file>